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mc:AlternateContent xmlns:mc="http://schemas.openxmlformats.org/markup-compatibility/2006">
    <mc:Choice Requires="x15">
      <x15ac:absPath xmlns:x15ac="http://schemas.microsoft.com/office/spreadsheetml/2010/11/ac" url="E:\NSE_BSE_Filings\009_Oct_Dec_2020_Filed on Jan_2021\Regulation_31(1)(b)\"/>
    </mc:Choice>
  </mc:AlternateContent>
  <xr:revisionPtr revIDLastSave="0" documentId="8_{388357D0-056B-4AAE-975A-757DB6371B38}" xr6:coauthVersionLast="47" xr6:coauthVersionMax="47" xr10:uidLastSave="{00000000-0000-0000-0000-000000000000}"/>
  <bookViews>
    <workbookView xWindow="2340" yWindow="645" windowWidth="28800" windowHeight="14955" tabRatio="887" activeTab="1"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0" i="28" l="1"/>
  <c r="S20" i="28"/>
  <c r="M20" i="28"/>
  <c r="O20" i="28" s="1"/>
  <c r="K20" i="28"/>
  <c r="V19" i="28"/>
  <c r="S19" i="28"/>
  <c r="M19" i="28"/>
  <c r="O19" i="28" s="1"/>
  <c r="K19" i="28"/>
  <c r="V18" i="28"/>
  <c r="S18" i="28"/>
  <c r="M18" i="28"/>
  <c r="O18" i="28" s="1"/>
  <c r="K18" i="28"/>
  <c r="V17" i="28"/>
  <c r="S17" i="28"/>
  <c r="M17" i="28"/>
  <c r="O17" i="28" s="1"/>
  <c r="K17" i="28"/>
  <c r="V16" i="28"/>
  <c r="S16" i="28"/>
  <c r="M16" i="28"/>
  <c r="O16" i="28" s="1"/>
  <c r="K16" i="28"/>
  <c r="V15" i="28"/>
  <c r="S15" i="28"/>
  <c r="M15" i="28"/>
  <c r="O15" i="28" s="1"/>
  <c r="K15" i="28"/>
  <c r="X19" i="34" l="1"/>
  <c r="U19" i="34"/>
  <c r="O19" i="34"/>
  <c r="Q19" i="34" s="1"/>
  <c r="M19" i="34"/>
  <c r="X18" i="34"/>
  <c r="U18" i="34"/>
  <c r="Q18" i="34"/>
  <c r="O18" i="34"/>
  <c r="M18" i="34"/>
  <c r="X17" i="34"/>
  <c r="U17" i="34"/>
  <c r="O17" i="34"/>
  <c r="Q17" i="34" s="1"/>
  <c r="M17" i="34"/>
  <c r="X16" i="34"/>
  <c r="U16" i="34"/>
  <c r="O16" i="34"/>
  <c r="Q16" i="34" s="1"/>
  <c r="M16" i="34"/>
  <c r="X15" i="34"/>
  <c r="U15" i="34"/>
  <c r="O15" i="34"/>
  <c r="Q15" i="34" s="1"/>
  <c r="M15" i="34"/>
  <c r="X15" i="6"/>
  <c r="V15" i="6"/>
  <c r="S15" i="6"/>
  <c r="O15" i="6"/>
  <c r="K15" i="6"/>
  <c r="F16" i="39" l="1"/>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21"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1" i="34" l="1"/>
  <c r="L21" i="34"/>
  <c r="K21" i="34"/>
  <c r="J3" i="34"/>
  <c r="V16" i="25"/>
  <c r="AC13" i="11"/>
  <c r="N13" i="5"/>
  <c r="V13" i="5"/>
  <c r="T13" i="3"/>
  <c r="L13" i="2"/>
  <c r="L13" i="4"/>
  <c r="T13" i="4"/>
  <c r="AC13" i="6"/>
  <c r="AC13" i="16"/>
  <c r="AC13" i="14"/>
  <c r="AC13" i="18"/>
  <c r="Z41" i="1"/>
  <c r="K41" i="1"/>
  <c r="J41" i="1"/>
  <c r="I41" i="1"/>
  <c r="H41" i="1"/>
  <c r="M21"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2" i="28"/>
  <c r="U22" i="28"/>
  <c r="R22" i="28"/>
  <c r="Q22" i="28"/>
  <c r="O22" i="28"/>
  <c r="N22" i="28"/>
  <c r="M22" i="28"/>
  <c r="J22" i="28"/>
  <c r="I22" i="28"/>
  <c r="H22"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7" i="6"/>
  <c r="W17" i="6"/>
  <c r="U17" i="6"/>
  <c r="R17" i="6"/>
  <c r="N17" i="6"/>
  <c r="M17" i="6"/>
  <c r="J17" i="6"/>
  <c r="I17" i="6"/>
  <c r="H17"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7" i="6"/>
  <c r="K17" i="6"/>
  <c r="S16" i="4"/>
  <c r="O16" i="4"/>
  <c r="V16" i="22" l="1"/>
  <c r="V16" i="31"/>
  <c r="V16" i="23"/>
  <c r="V16" i="33"/>
  <c r="V16" i="20"/>
  <c r="V16" i="18"/>
  <c r="N13" i="15"/>
  <c r="V13" i="15"/>
  <c r="X17" i="6"/>
  <c r="V17"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7" i="6"/>
  <c r="K16" i="4"/>
  <c r="O16" i="33"/>
  <c r="O16" i="31"/>
  <c r="AF13" i="15" l="1"/>
  <c r="V16" i="10"/>
  <c r="V16" i="3"/>
  <c r="X16" i="4"/>
  <c r="V16" i="4"/>
  <c r="X16" i="3"/>
  <c r="L49" i="1"/>
  <c r="W49" i="1" s="1"/>
  <c r="P49" i="1"/>
  <c r="H15" i="44"/>
  <c r="I16" i="44"/>
  <c r="J56" i="1"/>
  <c r="I15" i="44" s="1"/>
  <c r="I17" i="44"/>
  <c r="Y16" i="2"/>
  <c r="Z14" i="1" s="1"/>
  <c r="W16" i="2"/>
  <c r="U16" i="2"/>
  <c r="R16" i="2"/>
  <c r="S14" i="1" s="1"/>
  <c r="Q16" i="2"/>
  <c r="R14" i="1" s="1"/>
  <c r="J16" i="2"/>
  <c r="K14" i="1" s="1"/>
  <c r="I16" i="2"/>
  <c r="J14" i="1" s="1"/>
  <c r="S16" i="2"/>
  <c r="T14" i="1" s="1"/>
  <c r="K16" i="2"/>
  <c r="L14" i="1" l="1"/>
  <c r="X14" i="1"/>
  <c r="X16" i="2"/>
  <c r="V14" i="1"/>
  <c r="V16" i="2"/>
  <c r="J16" i="44"/>
  <c r="K56" i="1"/>
  <c r="J15" i="44" s="1"/>
  <c r="L54" i="1"/>
  <c r="W54" i="1" s="1"/>
  <c r="V16" i="44" s="1"/>
  <c r="J17" i="44"/>
  <c r="L55" i="1"/>
  <c r="S22" i="28"/>
  <c r="K22" i="28"/>
  <c r="V22" i="28" s="1"/>
  <c r="Y14" i="1" l="1"/>
  <c r="W14" i="1"/>
  <c r="K17" i="44"/>
  <c r="W55" i="1"/>
  <c r="V17" i="44" s="1"/>
  <c r="K16" i="44"/>
  <c r="L56" i="1"/>
  <c r="O1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16" i="2"/>
  <c r="O14" i="1" s="1"/>
  <c r="M16" i="2"/>
  <c r="N14" i="1" s="1"/>
  <c r="H1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7"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L15" i="28" l="1"/>
  <c r="T20" i="28"/>
  <c r="T15" i="28"/>
  <c r="L17" i="28"/>
  <c r="T19" i="28"/>
  <c r="L16" i="28"/>
  <c r="L19" i="28"/>
  <c r="T16" i="28"/>
  <c r="L20" i="28"/>
  <c r="T17" i="28"/>
  <c r="T18" i="28"/>
  <c r="L18" i="28"/>
  <c r="V19" i="34"/>
  <c r="N17" i="34"/>
  <c r="V16" i="34"/>
  <c r="N16" i="34"/>
  <c r="V17" i="34"/>
  <c r="V15" i="34"/>
  <c r="V18" i="34"/>
  <c r="N18" i="34"/>
  <c r="N19" i="34"/>
  <c r="N15" i="34"/>
  <c r="T15" i="6"/>
  <c r="L15" i="6"/>
  <c r="M57" i="1"/>
  <c r="U57" i="1"/>
  <c r="L16" i="2"/>
  <c r="T16" i="2"/>
  <c r="N16" i="15"/>
  <c r="V16" i="15"/>
  <c r="U24" i="1"/>
  <c r="M24" i="1"/>
  <c r="L16" i="14"/>
  <c r="T16" i="14"/>
  <c r="M23" i="1"/>
  <c r="U23" i="1"/>
  <c r="L16" i="11"/>
  <c r="T16" i="11"/>
  <c r="M22" i="1"/>
  <c r="U22" i="1"/>
  <c r="L16" i="10"/>
  <c r="T16" i="10"/>
  <c r="M21" i="1"/>
  <c r="U21" i="1"/>
  <c r="L17" i="6"/>
  <c r="T17"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22" i="28"/>
  <c r="L16" i="32"/>
  <c r="T16" i="32"/>
  <c r="L16" i="33"/>
  <c r="L16" i="31"/>
  <c r="T16" i="38"/>
  <c r="L22"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1" i="34"/>
  <c r="O21" i="34"/>
  <c r="N21" i="34"/>
  <c r="P21"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20" i="28" l="1"/>
  <c r="AC20" i="28" s="1"/>
  <c r="P16" i="28"/>
  <c r="AC16" i="28" s="1"/>
  <c r="P15" i="28"/>
  <c r="AC15" i="28" s="1"/>
  <c r="P19" i="28"/>
  <c r="AC19" i="28" s="1"/>
  <c r="P18" i="28"/>
  <c r="AC18" i="28" s="1"/>
  <c r="P17" i="28"/>
  <c r="AC17" i="28" s="1"/>
  <c r="R17" i="34"/>
  <c r="AC17" i="34" s="1"/>
  <c r="R16" i="34"/>
  <c r="AC16" i="34" s="1"/>
  <c r="P15" i="6"/>
  <c r="AC15" i="6" s="1"/>
  <c r="R19" i="34"/>
  <c r="AC19" i="34" s="1"/>
  <c r="R18" i="34"/>
  <c r="AC18" i="34" s="1"/>
  <c r="R15" i="34"/>
  <c r="AC15" i="34" s="1"/>
  <c r="Q46" i="1"/>
  <c r="Q47" i="1"/>
  <c r="Q41" i="1"/>
  <c r="Q40" i="1"/>
  <c r="Q32" i="1"/>
  <c r="Q37" i="1"/>
  <c r="P16" i="31"/>
  <c r="P16" i="21"/>
  <c r="P16" i="18"/>
  <c r="P16" i="32"/>
  <c r="P16" i="25"/>
  <c r="P22"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16" i="2"/>
  <c r="R16" i="15"/>
  <c r="Q24" i="1" s="1"/>
  <c r="P16" i="14"/>
  <c r="Q23" i="1" s="1"/>
  <c r="P16" i="11"/>
  <c r="Q22" i="1" s="1"/>
  <c r="P16" i="10"/>
  <c r="Q21" i="1" s="1"/>
  <c r="P17"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21" i="34"/>
  <c r="T3" i="34"/>
  <c r="S21" i="34"/>
  <c r="U3" i="34"/>
  <c r="T21" i="34"/>
  <c r="S3" i="34"/>
  <c r="W16" i="24"/>
  <c r="X16" i="24" s="1"/>
  <c r="R3" i="24"/>
  <c r="T3" i="24"/>
  <c r="Y3" i="24"/>
  <c r="V16" i="24"/>
  <c r="S16" i="24"/>
  <c r="W3" i="24"/>
  <c r="R16" i="24"/>
  <c r="S3" i="24"/>
  <c r="U3" i="24"/>
  <c r="T16" i="24"/>
  <c r="U16" i="24"/>
  <c r="X3" i="24"/>
  <c r="Y16" i="24"/>
  <c r="V3" i="24"/>
  <c r="X3" i="34"/>
  <c r="Y21" i="34"/>
  <c r="W3" i="34"/>
  <c r="Y3" i="34"/>
  <c r="W21" i="34"/>
  <c r="X21" i="34" s="1"/>
  <c r="V3" i="34"/>
  <c r="R3" i="34"/>
  <c r="V21" i="34"/>
  <c r="R21"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<sst xmlns="http://schemas.openxmlformats.org/spreadsheetml/2006/main" count="3005" uniqueCount="733">
  <si>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</si>
  <si>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</si>
  <si>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</si>
  <si>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</si>
  <si>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</si>
  <si>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</si>
  <si>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</si>
  <si>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</si>
  <si>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</si>
  <si>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</si>
  <si>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</si>
  <si>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</si>
  <si>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</si>
  <si>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</si>
  <si>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</si>
  <si>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</si>
  <si>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</si>
  <si>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</si>
  <si>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</si>
  <si>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</si>
  <si>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</si>
  <si>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</si>
  <si>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</si>
  <si>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</si>
  <si>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</si>
  <si>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</si>
  <si>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</si>
  <si>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</si>
  <si>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</si>
  <si>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</si>
  <si>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</si>
  <si>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</si>
  <si>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</si>
  <si>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</si>
  <si>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</si>
  <si>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</si>
  <si>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</si>
  <si>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</si>
  <si>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</si>
  <si>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</si>
  <si>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</si>
  <si>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</si>
  <si>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</si>
  <si>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</si>
  <si>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</si>
  <si>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</si>
  <si>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</si>
  <si>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</si>
  <si>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</si>
  <si>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</si>
  <si>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</si>
  <si>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</si>
  <si>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</si>
  <si>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</si>
  <si>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</si>
  <si>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</si>
  <si>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</si>
  <si>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</si>
  <si>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</si>
  <si>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</si>
  <si>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</si>
  <si>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</si>
  <si>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</si>
  <si>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</si>
  <si>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</si>
  <si>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</si>
  <si>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</si>
  <si>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</si>
  <si>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</si>
  <si>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</si>
  <si>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</si>
  <si>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</si>
  <si>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</si>
  <si>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</si>
  <si>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</si>
  <si>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</si>
  <si>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</si>
  <si>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</si>
  <si>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</si>
  <si>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</si>
  <si>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</si>
  <si>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</si>
  <si>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</si>
  <si>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</si>
  <si>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</si>
  <si>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</si>
  <si>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</si>
  <si>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</si>
  <si>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</si>
  <si>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</si>
  <si>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</si>
  <si>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</si>
  <si>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</si>
  <si>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</si>
  <si>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</si>
  <si>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</si>
  <si>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</si>
  <si>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</si>
  <si>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</si>
  <si>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</si>
  <si>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</si>
  <si>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</si>
  <si>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</si>
  <si>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</si>
  <si>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</si>
  <si>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</si>
  <si>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</si>
  <si>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</si>
  <si>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</si>
  <si>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</si>
  <si>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</si>
  <si>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</si>
  <si>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</si>
  <si>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</si>
  <si>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</si>
  <si>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</si>
  <si>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</si>
  <si>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</si>
  <si>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</si>
  <si>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</si>
  <si>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</si>
  <si>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</si>
  <si>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</si>
  <si>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</si>
  <si>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</si>
  <si>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</si>
  <si>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</si>
  <si>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</si>
  <si>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</si>
  <si>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</si>
  <si>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</si>
  <si>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</si>
  <si>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</si>
  <si>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</si>
  <si>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</si>
  <si>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</si>
  <si>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</si>
  <si>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</si>
  <si>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</si>
  <si>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</si>
  <si>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</si>
  <si>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</si>
  <si>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</si>
  <si>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</si>
  <si>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</si>
  <si>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</si>
  <si>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</si>
  <si>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</si>
  <si>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</si>
  <si>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</si>
  <si>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</si>
  <si>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</si>
  <si>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</si>
  <si>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</si>
  <si>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</si>
  <si>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</si>
  <si>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</si>
  <si>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</si>
  <si>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</si>
  <si>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</si>
  <si>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</si>
  <si>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</si>
  <si>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</si>
  <si>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</si>
  <si>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</si>
  <si>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</si>
  <si>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</si>
  <si>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</si>
  <si>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</si>
  <si>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</si>
  <si>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</si>
  <si>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</si>
  <si>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</si>
  <si>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</si>
  <si>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</si>
  <si>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</si>
  <si>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</si>
  <si>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</si>
  <si>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</si>
  <si>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</si>
  <si>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</si>
  <si>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</si>
  <si>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</si>
  <si>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</si>
  <si>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</si>
  <si>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</si>
  <si>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</si>
  <si>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</si>
  <si>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</si>
  <si>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</si>
  <si>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</si>
  <si>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</si>
  <si>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</si>
  <si>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</si>
  <si>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</si>
  <si>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</si>
  <si>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</si>
  <si>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</si>
  <si>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</si>
  <si>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</si>
  <si>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</si>
  <si>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</si>
  <si>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</si>
  <si>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</si>
  <si>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</si>
  <si>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</si>
  <si>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</si>
  <si>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</si>
  <si>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</si>
  <si>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</si>
  <si>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</si>
  <si>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</si>
  <si>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</si>
  <si>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</si>
  <si>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</si>
  <si>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</si>
  <si>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</si>
  <si>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</si>
  <si>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</si>
  <si>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</si>
  <si>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</si>
  <si>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</si>
  <si>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</si>
  <si>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</si>
  <si>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</si>
  <si>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</si>
  <si>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</si>
  <si>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</si>
  <si>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</si>
  <si>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</si>
  <si>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</si>
  <si>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</si>
  <si>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</si>
  <si>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</si>
  <si>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</si>
  <si>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</si>
  <si>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</si>
  <si>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</si>
  <si>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</si>
  <si>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</si>
  <si>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</si>
  <si>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</si>
  <si>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</si>
  <si>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</si>
  <si>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</si>
  <si>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</si>
  <si>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</si>
  <si>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</si>
  <si>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</si>
  <si>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</si>
  <si>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</si>
  <si>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</si>
  <si>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</si>
  <si>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</si>
  <si>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</si>
  <si>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</si>
  <si>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</si>
  <si>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</si>
  <si>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</si>
  <si>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</si>
  <si>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</si>
  <si>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</si>
  <si>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</si>
  <si>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</si>
  <si>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</si>
  <si>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</si>
  <si>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</si>
  <si>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</si>
  <si>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</si>
  <si>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</si>
  <si>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</si>
  <si>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</si>
  <si>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</si>
  <si>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</si>
  <si>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</si>
  <si>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</si>
  <si>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</si>
  <si>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</si>
  <si>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</si>
  <si>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</si>
  <si>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</si>
  <si>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</si>
  <si>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</si>
  <si>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</si>
  <si>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</si>
  <si>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</si>
  <si>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</si>
  <si>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</si>
  <si>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</si>
  <si>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</si>
  <si>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</si>
  <si>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</si>
  <si>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</si>
  <si>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</si>
  <si>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</si>
  <si>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</si>
  <si>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</si>
  <si>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</si>
  <si>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</si>
  <si>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</si>
  <si>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</si>
  <si>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</si>
  <si>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</si>
  <si>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</si>
  <si>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</si>
  <si>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</si>
  <si>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</si>
  <si>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</si>
  <si>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</si>
  <si>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</si>
  <si>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</si>
  <si>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</si>
  <si>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</si>
  <si>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</si>
  <si>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</si>
  <si>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</si>
  <si>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</si>
  <si>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</si>
  <si>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</si>
  <si>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</si>
  <si>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</si>
  <si>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</si>
  <si>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</si>
  <si>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</si>
  <si>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</si>
  <si>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</si>
  <si>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</si>
  <si>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</si>
  <si>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</si>
  <si>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</si>
  <si>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</si>
  <si>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</si>
  <si>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</si>
  <si>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</si>
  <si>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</si>
  <si>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</si>
  <si>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</si>
  <si>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</si>
  <si>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</si>
  <si>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</si>
  <si>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</si>
  <si>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</si>
  <si>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</si>
  <si>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</si>
  <si>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</si>
  <si>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</si>
  <si>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</si>
  <si>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</si>
  <si>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</si>
  <si>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</si>
  <si>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</si>
  <si>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</si>
  <si>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</si>
  <si>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</si>
  <si>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</si>
  <si>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</si>
  <si>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</si>
  <si>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</si>
  <si>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</si>
  <si>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</si>
  <si>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</si>
  <si>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</si>
  <si>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</si>
  <si>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</si>
  <si>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</si>
  <si>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</si>
  <si>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</si>
  <si>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</si>
  <si>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</si>
  <si>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</si>
  <si>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</si>
  <si>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</si>
  <si>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</si>
  <si>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</si>
  <si>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</si>
  <si>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</si>
  <si>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</si>
  <si>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</si>
  <si>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</si>
  <si>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</si>
  <si>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</si>
  <si>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</si>
  <si>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</si>
  <si>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</si>
  <si>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</si>
  <si>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</si>
  <si>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</si>
  <si>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</si>
  <si>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</si>
  <si>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</si>
  <si>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</si>
  <si>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</si>
  <si>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</si>
  <si>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</si>
  <si>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</si>
  <si>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</si>
  <si>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</si>
  <si>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</si>
  <si>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</si>
  <si>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</si>
  <si>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</si>
  <si>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</si>
  <si>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</si>
  <si>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</si>
  <si>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</si>
  <si>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</si>
  <si>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</si>
  <si>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</si>
  <si>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</si>
  <si>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</si>
  <si>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</si>
  <si>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</si>
  <si>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</si>
  <si>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</si>
  <si>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</si>
  <si>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</si>
  <si>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</si>
  <si>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</si>
  <si>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</si>
  <si>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</si>
  <si>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</si>
  <si>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</si>
  <si>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</si>
  <si>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</si>
  <si>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</si>
  <si>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</si>
  <si>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</si>
  <si>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</si>
  <si>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</si>
  <si>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</si>
  <si>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</si>
  <si>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</si>
  <si>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</si>
  <si>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</si>
  <si>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</si>
  <si>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</si>
  <si>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</si>
  <si>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</si>
  <si>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</si>
  <si>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</si>
  <si>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</si>
  <si>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</si>
  <si>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</si>
  <si>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</si>
  <si>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</si>
  <si>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</si>
  <si>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</si>
  <si>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</si>
  <si>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</si>
  <si>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</si>
  <si>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</si>
  <si>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</si>
  <si>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</si>
  <si>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</si>
  <si>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</si>
  <si>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</si>
  <si>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</si>
  <si>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</si>
  <si>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</si>
  <si>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</si>
  <si>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</si>
  <si>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</si>
  <si>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</si>
  <si>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</si>
  <si>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</si>
  <si>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</si>
  <si>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</si>
  <si>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</si>
  <si>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</si>
  <si>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</si>
  <si>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</si>
  <si>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</si>
  <si>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</si>
  <si>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</si>
  <si>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</si>
  <si>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</si>
  <si>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</si>
  <si>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</si>
  <si>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</si>
  <si>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</si>
  <si>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</si>
  <si>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</si>
  <si>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</si>
  <si>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</si>
  <si>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</si>
  <si>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</si>
  <si>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</si>
  <si>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</si>
  <si>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</si>
  <si>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</si>
  <si>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</si>
  <si>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</si>
  <si>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</si>
  <si>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</si>
  <si>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</si>
  <si>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</si>
  <si>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</si>
  <si>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</si>
  <si>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</si>
  <si>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</si>
  <si>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</si>
  <si>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</si>
  <si>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</si>
  <si>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</si>
  <si>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</si>
  <si>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</si>
  <si>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</si>
  <si>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</si>
  <si>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</si>
  <si>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</si>
  <si>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</si>
  <si>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</si>
  <si>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</si>
  <si>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</si>
  <si>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</si>
  <si>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</si>
  <si>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</si>
  <si>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</si>
  <si>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</si>
  <si>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</si>
  <si>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</si>
  <si>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</si>
  <si>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</si>
  <si>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</si>
  <si>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</si>
  <si>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</si>
  <si>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</si>
  <si>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</si>
  <si>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</si>
  <si>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</si>
  <si>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</si>
  <si>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</si>
  <si>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</si>
  <si>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</si>
  <si>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</si>
  <si>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</si>
  <si>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</si>
  <si>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</si>
  <si>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</si>
  <si>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</si>
  <si>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</si>
  <si>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</si>
  <si>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</si>
  <si>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</si>
  <si>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</si>
  <si>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</si>
  <si>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</si>
  <si>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</si>
  <si>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</si>
  <si>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</si>
  <si>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</si>
  <si>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</si>
  <si>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</si>
  <si>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</si>
  <si>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</si>
  <si>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</si>
  <si>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</si>
  <si>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</si>
  <si>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</si>
  <si>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</si>
  <si>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</si>
  <si>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</si>
  <si>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</si>
  <si>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</si>
  <si>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</si>
  <si>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</si>
  <si>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</si>
  <si>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</si>
  <si>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</si>
  <si>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</si>
  <si>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</si>
  <si>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</si>
  <si>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</si>
  <si>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</si>
  <si>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</si>
  <si>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</si>
  <si>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</si>
  <si>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</si>
  <si>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</si>
  <si>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</si>
  <si>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</si>
  <si>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</si>
  <si>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</si>
  <si>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</si>
  <si>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</si>
  <si>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</si>
  <si>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</si>
  <si>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</si>
  <si>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</si>
  <si>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</si>
  <si>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</si>
  <si>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</si>
  <si>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</si>
  <si>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</si>
  <si>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</si>
  <si>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</si>
  <si>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</si>
  <si>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</si>
  <si>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</si>
  <si>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</si>
  <si>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</si>
  <si>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</si>
  <si>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</si>
  <si>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</si>
  <si>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</si>
  <si>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</si>
  <si>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</si>
  <si>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</si>
  <si>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</si>
  <si>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</si>
  <si>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</si>
  <si>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</si>
  <si>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</si>
  <si>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</si>
  <si>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</si>
  <si>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</si>
  <si>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</si>
  <si>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</si>
  <si>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</si>
  <si>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</si>
  <si>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</si>
  <si>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</si>
  <si>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</si>
  <si>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</si>
  <si>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</si>
  <si>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</si>
  <si>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</si>
  <si>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</si>
  <si>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</si>
  <si>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</si>
  <si>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</si>
  <si>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</si>
  <si>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</si>
  <si>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</si>
  <si>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</si>
  <si>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</si>
  <si>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</si>
  <si>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</si>
  <si>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</si>
  <si>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</si>
  <si>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</si>
  <si>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</si>
  <si>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</si>
  <si>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</si>
  <si>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</si>
  <si>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</si>
  <si>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</si>
  <si>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</si>
  <si>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</si>
  <si>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</si>
  <si>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</si>
  <si>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</si>
  <si>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</si>
  <si>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</si>
  <si>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</si>
  <si>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</si>
  <si>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</si>
  <si>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</si>
  <si>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</si>
  <si>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</si>
  <si>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</si>
  <si>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</si>
  <si>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</si>
  <si>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</si>
  <si>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</si>
  <si>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</si>
  <si>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</si>
  <si>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</si>
  <si>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</si>
  <si>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</si>
  <si>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</si>
  <si>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</si>
  <si>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</si>
  <si>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</si>
  <si>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</si>
  <si>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</si>
  <si>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</si>
  <si>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</si>
  <si>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</si>
  <si>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</si>
  <si>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</si>
  <si>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</si>
  <si>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</si>
  <si>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</si>
  <si>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</si>
  <si>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</si>
  <si>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</si>
  <si>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</si>
  <si>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</si>
  <si>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</si>
  <si>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</si>
  <si>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</si>
  <si>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</si>
  <si>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</si>
  <si>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</si>
  <si>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</si>
  <si>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</si>
  <si>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</si>
  <si>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</si>
  <si>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</si>
  <si>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</si>
  <si>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</si>
  <si>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</si>
  <si>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</si>
  <si>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</si>
  <si>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</si>
  <si>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</si>
  <si>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</si>
  <si>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</si>
  <si>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</si>
  <si>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532386</t>
  </si>
  <si>
    <t>CALSOFT</t>
  </si>
  <si>
    <t>NOTLISTED</t>
  </si>
  <si>
    <t>INE526B01014</t>
  </si>
  <si>
    <t>CALIFORNIA SOFTWARE COMPANY LIMITED</t>
  </si>
  <si>
    <t>31-12-2020</t>
  </si>
  <si>
    <t>M VASUDEVAN</t>
  </si>
  <si>
    <t>ABGPV5992D</t>
  </si>
  <si>
    <t>MARGIN TRADING ACCOUNT-CORPORATE</t>
  </si>
  <si>
    <t>Chemoil Advanced Management Services Pvt Ltd</t>
  </si>
  <si>
    <t>AABCC1469P</t>
  </si>
  <si>
    <t>MANISH KUMAR GOYAL</t>
  </si>
  <si>
    <t>KAMAL GADALAY</t>
  </si>
  <si>
    <t>VINAYAK G KUDVA</t>
  </si>
  <si>
    <t>SANTHOSH S</t>
  </si>
  <si>
    <t>NANDINI J NATHANI</t>
  </si>
  <si>
    <t>NIZAMUDDIN SHAIK</t>
  </si>
  <si>
    <t>AHWPG4252B</t>
  </si>
  <si>
    <t>AEDPG4892B</t>
  </si>
  <si>
    <t>AFSPK7359B</t>
  </si>
  <si>
    <t>BIVPS0762B</t>
  </si>
  <si>
    <t>AHDPN4553D</t>
  </si>
  <si>
    <t>BJUPS4514D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</si>
</sst>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1">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0" fontId="0" fillId="13" borderId="4" xfId="0" applyFill="1" applyBorder="1" applyAlignment="1" applyProtection="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5" fontId="0" fillId="13" borderId="4" xfId="0" applyNumberFormat="1" applyFill="1" applyBorder="1" applyAlignment="1" applyProtection="1">
      <alignment horizontal="right"/>
    </xf>
    <xf numFmtId="165" fontId="0" fillId="11" borderId="4" xfId="0" applyNumberFormat="1" applyFill="1" applyBorder="1" applyAlignment="1" applyProtection="1">
      <alignment horizontal="right"/>
    </xf>
    <xf numFmtId="0" fontId="0" fillId="8" borderId="4" xfId="0" applyFill="1" applyBorder="1" applyProtection="1">
      <protection locked="0"/>
    </xf>
    <xf numFmtId="165" fontId="0" fillId="11" borderId="4" xfId="0" applyNumberFormat="1" applyFill="1" applyBorder="1" applyAlignment="1" applyProtection="1">
      <alignment horizontal="right"/>
      <protection hidden="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C5CFD37F-BBDC-4448-8F04-5614EA4A66A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1247775</xdr:colOff>
          <xdr:row>14</xdr:row>
          <xdr:rowOff>257175</xdr:rowOff>
        </xdr:to>
        <xdr:sp macro="" textlink="">
          <xdr:nvSpPr>
            <xdr:cNvPr id="6145" name="Button 1" hidden="1">
              <a:extLst>
                <a:ext uri="{63B3BB69-23CF-44E3-9099-C40C66FF867C}">
                  <a14:compatExt spid="_x0000_s6145"/>
                </a:ext>
                <a:ext uri="{FF2B5EF4-FFF2-40B4-BE49-F238E27FC236}">
                  <a16:creationId xmlns:a16="http://schemas.microsoft.com/office/drawing/2014/main" id="{486361C4-6EA9-4396-A983-0053DF4791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1247775</xdr:colOff>
          <xdr:row>15</xdr:row>
          <xdr:rowOff>257175</xdr:rowOff>
        </xdr:to>
        <xdr:sp macro="" textlink="">
          <xdr:nvSpPr>
            <xdr:cNvPr id="6146" name="Button 2" hidden="1">
              <a:extLst>
                <a:ext uri="{63B3BB69-23CF-44E3-9099-C40C66FF867C}">
                  <a14:compatExt spid="_x0000_s6146"/>
                </a:ext>
                <a:ext uri="{FF2B5EF4-FFF2-40B4-BE49-F238E27FC236}">
                  <a16:creationId xmlns:a16="http://schemas.microsoft.com/office/drawing/2014/main" id="{A0C0160D-DAC8-496F-9C47-1F5807E7780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57150</xdr:rowOff>
        </xdr:from>
        <xdr:to>
          <xdr:col>23</xdr:col>
          <xdr:colOff>1247775</xdr:colOff>
          <xdr:row>16</xdr:row>
          <xdr:rowOff>257175</xdr:rowOff>
        </xdr:to>
        <xdr:sp macro="" textlink="">
          <xdr:nvSpPr>
            <xdr:cNvPr id="6147" name="Button 3" hidden="1">
              <a:extLst>
                <a:ext uri="{63B3BB69-23CF-44E3-9099-C40C66FF867C}">
                  <a14:compatExt spid="_x0000_s6147"/>
                </a:ext>
                <a:ext uri="{FF2B5EF4-FFF2-40B4-BE49-F238E27FC236}">
                  <a16:creationId xmlns:a16="http://schemas.microsoft.com/office/drawing/2014/main" id="{9C952E03-E1F5-465F-96FF-5191FB02955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17</xdr:row>
          <xdr:rowOff>57150</xdr:rowOff>
        </xdr:from>
        <xdr:to>
          <xdr:col>23</xdr:col>
          <xdr:colOff>1247775</xdr:colOff>
          <xdr:row>17</xdr:row>
          <xdr:rowOff>257175</xdr:rowOff>
        </xdr:to>
        <xdr:sp macro="" textlink="">
          <xdr:nvSpPr>
            <xdr:cNvPr id="6148" name="Button 4" hidden="1">
              <a:extLst>
                <a:ext uri="{63B3BB69-23CF-44E3-9099-C40C66FF867C}">
                  <a14:compatExt spid="_x0000_s6148"/>
                </a:ext>
                <a:ext uri="{FF2B5EF4-FFF2-40B4-BE49-F238E27FC236}">
                  <a16:creationId xmlns:a16="http://schemas.microsoft.com/office/drawing/2014/main" id="{592C60E3-83F2-4CEF-A695-7560FEFA58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18</xdr:row>
          <xdr:rowOff>57150</xdr:rowOff>
        </xdr:from>
        <xdr:to>
          <xdr:col>23</xdr:col>
          <xdr:colOff>1247775</xdr:colOff>
          <xdr:row>18</xdr:row>
          <xdr:rowOff>257175</xdr:rowOff>
        </xdr:to>
        <xdr:sp macro="" textlink="">
          <xdr:nvSpPr>
            <xdr:cNvPr id="6149" name="Button 5" hidden="1">
              <a:extLst>
                <a:ext uri="{63B3BB69-23CF-44E3-9099-C40C66FF867C}">
                  <a14:compatExt spid="_x0000_s6149"/>
                </a:ext>
                <a:ext uri="{FF2B5EF4-FFF2-40B4-BE49-F238E27FC236}">
                  <a16:creationId xmlns:a16="http://schemas.microsoft.com/office/drawing/2014/main" id="{1DBB72A1-3C77-4C37-A692-183BBC5DB6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19</xdr:row>
          <xdr:rowOff>57150</xdr:rowOff>
        </xdr:from>
        <xdr:to>
          <xdr:col>23</xdr:col>
          <xdr:colOff>1247775</xdr:colOff>
          <xdr:row>19</xdr:row>
          <xdr:rowOff>257175</xdr:rowOff>
        </xdr:to>
        <xdr:sp macro="" textlink="">
          <xdr:nvSpPr>
            <xdr:cNvPr id="6150" name="Button 6" hidden="1">
              <a:extLst>
                <a:ext uri="{63B3BB69-23CF-44E3-9099-C40C66FF867C}">
                  <a14:compatExt spid="_x0000_s6150"/>
                </a:ext>
                <a:ext uri="{FF2B5EF4-FFF2-40B4-BE49-F238E27FC236}">
                  <a16:creationId xmlns:a16="http://schemas.microsoft.com/office/drawing/2014/main" id="{38A239C6-4BFC-4F81-8D85-BF6E546E6C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4C534B2-365C-410D-858D-F056844CB1A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1314450</xdr:colOff>
          <xdr:row>15</xdr:row>
          <xdr:rowOff>257175</xdr:rowOff>
        </xdr:to>
        <xdr:sp macro="" textlink="">
          <xdr:nvSpPr>
            <xdr:cNvPr id="4098" name="Button 2" hidden="1">
              <a:extLst>
                <a:ext uri="{63B3BB69-23CF-44E3-9099-C40C66FF867C}">
                  <a14:compatExt spid="_x0000_s4098"/>
                </a:ext>
                <a:ext uri="{FF2B5EF4-FFF2-40B4-BE49-F238E27FC236}">
                  <a16:creationId xmlns:a16="http://schemas.microsoft.com/office/drawing/2014/main" id="{32DDF753-E20F-445B-9093-569BC02EB0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1314450</xdr:colOff>
          <xdr:row>16</xdr:row>
          <xdr:rowOff>257175</xdr:rowOff>
        </xdr:to>
        <xdr:sp macro="" textlink="">
          <xdr:nvSpPr>
            <xdr:cNvPr id="4099" name="Button 3" hidden="1">
              <a:extLst>
                <a:ext uri="{63B3BB69-23CF-44E3-9099-C40C66FF867C}">
                  <a14:compatExt spid="_x0000_s4099"/>
                </a:ext>
                <a:ext uri="{FF2B5EF4-FFF2-40B4-BE49-F238E27FC236}">
                  <a16:creationId xmlns:a16="http://schemas.microsoft.com/office/drawing/2014/main" id="{6A3BE2C9-7DC4-4885-83E4-5A969A3692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1314450</xdr:colOff>
          <xdr:row>17</xdr:row>
          <xdr:rowOff>257175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F4D01DCB-FC39-40E7-8308-5662804096C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1314450</xdr:colOff>
          <xdr:row>18</xdr:row>
          <xdr:rowOff>257175</xdr:rowOff>
        </xdr:to>
        <xdr:sp macro="" textlink="">
          <xdr:nvSpPr>
            <xdr:cNvPr id="4101" name="Button 5" hidden="1">
              <a:extLst>
                <a:ext uri="{63B3BB69-23CF-44E3-9099-C40C66FF867C}">
                  <a14:compatExt spid="_x0000_s4101"/>
                </a:ext>
                <a:ext uri="{FF2B5EF4-FFF2-40B4-BE49-F238E27FC236}">
                  <a16:creationId xmlns:a16="http://schemas.microsoft.com/office/drawing/2014/main" id="{65814B67-929F-4D16-AB56-FAF424D3E21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ctrlProp" Target="../ctrlProps/ctrlProp2.xml"/><Relationship Id="rId7"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7.xm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1.xml"/><Relationship Id="rId1" Type="http://schemas.openxmlformats.org/officeDocument/2006/relationships/printerSettings" Target="../printerSettings/printerSettings1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6"/>
    </row>
    <row r="3" spans="4:10">
      <c r="I3" s="266"/>
    </row>
    <row r="4" spans="4:10">
      <c r="I4" s="266"/>
    </row>
    <row r="5" spans="4:10">
      <c r="I5" s="266"/>
    </row>
    <row r="6" spans="4:10">
      <c r="E6" s="429" t="s">
        <v>454</v>
      </c>
      <c r="F6" s="430"/>
      <c r="G6" s="430"/>
      <c r="H6" s="430"/>
      <c r="I6" s="431"/>
    </row>
    <row r="7" spans="4:10">
      <c r="E7" s="267" t="s">
        <v>455</v>
      </c>
      <c r="F7" s="432" t="s">
        <v>456</v>
      </c>
      <c r="G7" s="433"/>
      <c r="H7" s="433"/>
      <c r="I7" s="434"/>
    </row>
    <row r="8" spans="4:10">
      <c r="E8" s="267" t="s">
        <v>457</v>
      </c>
      <c r="F8" s="432" t="s">
        <v>458</v>
      </c>
      <c r="G8" s="435"/>
      <c r="H8" s="435"/>
      <c r="I8" s="436"/>
    </row>
    <row r="9" spans="4:10">
      <c r="E9" s="267" t="s">
        <v>459</v>
      </c>
      <c r="F9" s="432" t="s">
        <v>460</v>
      </c>
      <c r="G9" s="435"/>
      <c r="H9" s="435"/>
      <c r="I9" s="436"/>
    </row>
    <row r="10" spans="4:10">
      <c r="E10" s="267" t="s">
        <v>461</v>
      </c>
      <c r="F10" s="432" t="s">
        <v>641</v>
      </c>
      <c r="G10" s="435"/>
      <c r="H10" s="435"/>
      <c r="I10" s="436"/>
    </row>
    <row r="11" spans="4:10">
      <c r="E11" s="267" t="s">
        <v>640</v>
      </c>
      <c r="F11" s="432" t="s">
        <v>489</v>
      </c>
      <c r="G11" s="435"/>
      <c r="H11" s="435"/>
      <c r="I11" s="436"/>
    </row>
    <row r="12" spans="4:10">
      <c r="E12" s="267" t="s">
        <v>644</v>
      </c>
      <c r="F12" s="432" t="s">
        <v>645</v>
      </c>
      <c r="G12" s="435"/>
      <c r="H12" s="435"/>
      <c r="I12" s="436"/>
    </row>
    <row r="13" spans="4:10">
      <c r="I13" s="266"/>
    </row>
    <row r="14" spans="4:10">
      <c r="I14" s="266"/>
    </row>
    <row r="15" spans="4:10">
      <c r="D15" s="437" t="s">
        <v>462</v>
      </c>
      <c r="E15" s="438"/>
      <c r="F15" s="438"/>
      <c r="G15" s="438"/>
      <c r="H15" s="438"/>
      <c r="I15" s="438"/>
      <c r="J15" s="439"/>
    </row>
    <row r="16" spans="4:10" ht="27.75" customHeight="1">
      <c r="D16" s="440" t="s">
        <v>463</v>
      </c>
      <c r="E16" s="440"/>
      <c r="F16" s="440"/>
      <c r="G16" s="440"/>
      <c r="H16" s="440"/>
      <c r="I16" s="440"/>
      <c r="J16" s="440"/>
    </row>
    <row r="17" spans="4:10" ht="45" customHeight="1">
      <c r="D17" s="441" t="s">
        <v>464</v>
      </c>
      <c r="E17" s="441"/>
      <c r="F17" s="441"/>
      <c r="G17" s="441"/>
      <c r="H17" s="441"/>
      <c r="I17" s="441"/>
      <c r="J17" s="441"/>
    </row>
    <row r="18" spans="4:10">
      <c r="D18" s="268"/>
      <c r="E18" s="268"/>
      <c r="F18" s="268"/>
      <c r="G18" s="268"/>
      <c r="H18" s="268"/>
      <c r="I18" s="269"/>
      <c r="J18" s="268"/>
    </row>
    <row r="19" spans="4:10">
      <c r="I19" s="266"/>
    </row>
    <row r="20" spans="4:10" ht="15.75">
      <c r="D20" s="420" t="s">
        <v>465</v>
      </c>
      <c r="E20" s="421"/>
      <c r="F20" s="421"/>
      <c r="G20" s="421"/>
      <c r="H20" s="421"/>
      <c r="I20" s="421"/>
      <c r="J20" s="422"/>
    </row>
    <row r="21" spans="4:10" ht="18" customHeight="1">
      <c r="D21" s="442" t="s">
        <v>466</v>
      </c>
      <c r="E21" s="443"/>
      <c r="F21" s="443"/>
      <c r="G21" s="443"/>
      <c r="H21" s="443"/>
      <c r="I21" s="443"/>
      <c r="J21" s="444"/>
    </row>
    <row r="22" spans="4:10" ht="16.5" customHeight="1">
      <c r="D22" s="445" t="s">
        <v>467</v>
      </c>
      <c r="E22" s="446"/>
      <c r="F22" s="446"/>
      <c r="G22" s="446"/>
      <c r="H22" s="446"/>
      <c r="I22" s="446"/>
      <c r="J22" s="447"/>
    </row>
    <row r="23" spans="4:10" ht="16.5" customHeight="1">
      <c r="D23" s="406" t="s">
        <v>468</v>
      </c>
      <c r="E23" s="407"/>
      <c r="F23" s="407"/>
      <c r="G23" s="407"/>
      <c r="H23" s="407"/>
      <c r="I23" s="407"/>
      <c r="J23" s="408"/>
    </row>
    <row r="24" spans="4:10" ht="18.75" customHeight="1">
      <c r="D24" s="406" t="s">
        <v>469</v>
      </c>
      <c r="E24" s="407"/>
      <c r="F24" s="407"/>
      <c r="G24" s="407"/>
      <c r="H24" s="407"/>
      <c r="I24" s="407"/>
      <c r="J24" s="408"/>
    </row>
    <row r="25" spans="4:10" ht="28.5" customHeight="1">
      <c r="D25" s="409" t="s">
        <v>470</v>
      </c>
      <c r="E25" s="410"/>
      <c r="F25" s="410"/>
      <c r="G25" s="410"/>
      <c r="H25" s="410"/>
      <c r="I25" s="410"/>
      <c r="J25" s="411"/>
    </row>
    <row r="26" spans="4:10">
      <c r="I26" s="266"/>
    </row>
    <row r="27" spans="4:10">
      <c r="I27" s="266"/>
    </row>
    <row r="28" spans="4:10" ht="15.75">
      <c r="D28" s="426" t="s">
        <v>471</v>
      </c>
      <c r="E28" s="427"/>
      <c r="F28" s="427"/>
      <c r="G28" s="427"/>
      <c r="H28" s="427"/>
      <c r="I28" s="427"/>
      <c r="J28" s="428"/>
    </row>
    <row r="29" spans="4:10">
      <c r="D29" s="270">
        <v>1</v>
      </c>
      <c r="E29" s="418" t="s">
        <v>472</v>
      </c>
      <c r="F29" s="419"/>
      <c r="G29" s="419"/>
      <c r="H29" s="419"/>
      <c r="I29" s="419"/>
      <c r="J29" s="273" t="s">
        <v>473</v>
      </c>
    </row>
    <row r="30" spans="4:10">
      <c r="D30" s="270">
        <v>2</v>
      </c>
      <c r="E30" s="418" t="s">
        <v>490</v>
      </c>
      <c r="F30" s="419"/>
      <c r="G30" s="419"/>
      <c r="H30" s="419"/>
      <c r="I30" s="419"/>
      <c r="J30" s="273" t="s">
        <v>490</v>
      </c>
    </row>
    <row r="31" spans="4:10">
      <c r="D31" s="270">
        <v>3</v>
      </c>
      <c r="E31" s="418" t="s">
        <v>491</v>
      </c>
      <c r="F31" s="419"/>
      <c r="G31" s="419"/>
      <c r="H31" s="419"/>
      <c r="I31" s="419"/>
      <c r="J31" s="273" t="s">
        <v>491</v>
      </c>
    </row>
    <row r="32" spans="4:10">
      <c r="D32" s="270">
        <v>4</v>
      </c>
      <c r="E32" s="418" t="s">
        <v>492</v>
      </c>
      <c r="F32" s="419"/>
      <c r="G32" s="419"/>
      <c r="H32" s="419"/>
      <c r="I32" s="419"/>
      <c r="J32" s="273" t="s">
        <v>492</v>
      </c>
    </row>
    <row r="33" spans="4:10">
      <c r="D33" s="271"/>
      <c r="E33" s="271"/>
      <c r="F33" s="271"/>
      <c r="G33" s="271"/>
      <c r="H33" s="271"/>
      <c r="I33" s="272"/>
      <c r="J33" s="271"/>
    </row>
    <row r="34" spans="4:10">
      <c r="D34" s="271"/>
      <c r="E34" s="271"/>
      <c r="F34" s="271"/>
      <c r="G34" s="271"/>
      <c r="H34" s="271"/>
      <c r="I34" s="272"/>
      <c r="J34" s="271"/>
    </row>
    <row r="35" spans="4:10" ht="15.75">
      <c r="D35" s="420" t="s">
        <v>638</v>
      </c>
      <c r="E35" s="421"/>
      <c r="F35" s="421"/>
      <c r="G35" s="421"/>
      <c r="H35" s="421"/>
      <c r="I35" s="421"/>
      <c r="J35" s="422"/>
    </row>
    <row r="36" spans="4:10" ht="30" customHeight="1">
      <c r="D36" s="423" t="s">
        <v>639</v>
      </c>
      <c r="E36" s="424"/>
      <c r="F36" s="424"/>
      <c r="G36" s="424"/>
      <c r="H36" s="424"/>
      <c r="I36" s="424"/>
      <c r="J36" s="425"/>
    </row>
    <row r="37" spans="4:10">
      <c r="D37" s="271"/>
      <c r="E37" s="271"/>
      <c r="F37" s="271"/>
      <c r="G37" s="271"/>
      <c r="H37" s="271"/>
      <c r="I37" s="272"/>
      <c r="J37" s="271"/>
    </row>
    <row r="38" spans="4:10">
      <c r="D38" s="271"/>
      <c r="E38" s="271"/>
      <c r="F38" s="271"/>
      <c r="G38" s="271"/>
      <c r="H38" s="271"/>
      <c r="I38" s="272"/>
      <c r="J38" s="271"/>
    </row>
    <row r="39" spans="4:10">
      <c r="I39" s="266"/>
    </row>
    <row r="40" spans="4:10" ht="18" customHeight="1">
      <c r="D40" s="420" t="s">
        <v>642</v>
      </c>
      <c r="E40" s="421"/>
      <c r="F40" s="421"/>
      <c r="G40" s="421"/>
      <c r="H40" s="421"/>
      <c r="I40" s="421"/>
      <c r="J40" s="422"/>
    </row>
    <row r="41" spans="4:10" ht="60" customHeight="1">
      <c r="D41" s="452" t="s">
        <v>493</v>
      </c>
      <c r="E41" s="453"/>
      <c r="F41" s="453"/>
      <c r="G41" s="453"/>
      <c r="H41" s="453"/>
      <c r="I41" s="453"/>
      <c r="J41" s="454"/>
    </row>
    <row r="42" spans="4:10" ht="49.5" customHeight="1">
      <c r="D42" s="455" t="s">
        <v>474</v>
      </c>
      <c r="E42" s="456"/>
      <c r="F42" s="456"/>
      <c r="G42" s="456"/>
      <c r="H42" s="456"/>
      <c r="I42" s="456"/>
      <c r="J42" s="457"/>
    </row>
    <row r="43" spans="4:10" ht="53.25" customHeight="1">
      <c r="D43" s="455" t="s">
        <v>475</v>
      </c>
      <c r="E43" s="456"/>
      <c r="F43" s="456"/>
      <c r="G43" s="456"/>
      <c r="H43" s="456"/>
      <c r="I43" s="456"/>
      <c r="J43" s="457"/>
    </row>
    <row r="44" spans="4:10" ht="30" customHeight="1">
      <c r="D44" s="442" t="s">
        <v>476</v>
      </c>
      <c r="E44" s="458"/>
      <c r="F44" s="458"/>
      <c r="G44" s="458"/>
      <c r="H44" s="458"/>
      <c r="I44" s="458"/>
      <c r="J44" s="459"/>
    </row>
    <row r="45" spans="4:10" ht="56.25" customHeight="1">
      <c r="D45" s="412" t="s">
        <v>477</v>
      </c>
      <c r="E45" s="413"/>
      <c r="F45" s="413"/>
      <c r="G45" s="413"/>
      <c r="H45" s="413"/>
      <c r="I45" s="413"/>
      <c r="J45" s="414"/>
    </row>
    <row r="46" spans="4:10" ht="84.75" customHeight="1">
      <c r="D46" s="412" t="s">
        <v>478</v>
      </c>
      <c r="E46" s="413"/>
      <c r="F46" s="413"/>
      <c r="G46" s="413"/>
      <c r="H46" s="413"/>
      <c r="I46" s="413"/>
      <c r="J46" s="414"/>
    </row>
    <row r="47" spans="4:10" ht="61.5" customHeight="1">
      <c r="D47" s="415" t="s">
        <v>479</v>
      </c>
      <c r="E47" s="416"/>
      <c r="F47" s="416"/>
      <c r="G47" s="416"/>
      <c r="H47" s="416"/>
      <c r="I47" s="416"/>
      <c r="J47" s="417"/>
    </row>
    <row r="48" spans="4:10">
      <c r="I48" s="266"/>
    </row>
    <row r="49" spans="4:10">
      <c r="I49" s="266"/>
    </row>
    <row r="50" spans="4:10" ht="15.75">
      <c r="D50" s="426" t="s">
        <v>643</v>
      </c>
      <c r="E50" s="427"/>
      <c r="F50" s="427"/>
      <c r="G50" s="427"/>
      <c r="H50" s="427"/>
      <c r="I50" s="427"/>
      <c r="J50" s="428"/>
    </row>
    <row r="51" spans="4:10" ht="20.100000000000001" customHeight="1">
      <c r="D51" s="449" t="s">
        <v>480</v>
      </c>
      <c r="E51" s="449"/>
      <c r="F51" s="449"/>
      <c r="G51" s="449"/>
      <c r="H51" s="449"/>
      <c r="I51" s="449"/>
      <c r="J51" s="449"/>
    </row>
    <row r="52" spans="4:10" ht="20.100000000000001" customHeight="1">
      <c r="D52" s="449" t="s">
        <v>481</v>
      </c>
      <c r="E52" s="449"/>
      <c r="F52" s="449"/>
      <c r="G52" s="449"/>
      <c r="H52" s="449"/>
      <c r="I52" s="449"/>
      <c r="J52" s="449"/>
    </row>
    <row r="53" spans="4:10" ht="20.100000000000001" customHeight="1">
      <c r="D53" s="449" t="s">
        <v>482</v>
      </c>
      <c r="E53" s="449"/>
      <c r="F53" s="449"/>
      <c r="G53" s="449"/>
      <c r="H53" s="449"/>
      <c r="I53" s="449"/>
      <c r="J53" s="449"/>
    </row>
    <row r="54" spans="4:10" ht="42" customHeight="1">
      <c r="D54" s="449" t="s">
        <v>483</v>
      </c>
      <c r="E54" s="449"/>
      <c r="F54" s="449"/>
      <c r="G54" s="449"/>
      <c r="H54" s="449"/>
      <c r="I54" s="449"/>
      <c r="J54" s="449"/>
    </row>
    <row r="55" spans="4:10" ht="38.25" customHeight="1">
      <c r="D55" s="449" t="s">
        <v>484</v>
      </c>
      <c r="E55" s="449"/>
      <c r="F55" s="449"/>
      <c r="G55" s="449"/>
      <c r="H55" s="449"/>
      <c r="I55" s="449"/>
      <c r="J55" s="449"/>
    </row>
    <row r="56" spans="4:10" ht="38.25" customHeight="1">
      <c r="D56" s="450" t="s">
        <v>485</v>
      </c>
      <c r="E56" s="449"/>
      <c r="F56" s="449"/>
      <c r="G56" s="449"/>
      <c r="H56" s="449"/>
      <c r="I56" s="449"/>
      <c r="J56" s="449"/>
    </row>
    <row r="57" spans="4:10" ht="38.25" customHeight="1">
      <c r="D57" s="450" t="s">
        <v>486</v>
      </c>
      <c r="E57" s="449"/>
      <c r="F57" s="449"/>
      <c r="G57" s="449"/>
      <c r="H57" s="449"/>
      <c r="I57" s="449"/>
      <c r="J57" s="449"/>
    </row>
    <row r="58" spans="4:10" ht="25.5" customHeight="1">
      <c r="D58" s="451" t="s">
        <v>487</v>
      </c>
      <c r="E58" s="448"/>
      <c r="F58" s="448"/>
      <c r="G58" s="448"/>
      <c r="H58" s="448"/>
      <c r="I58" s="448"/>
      <c r="J58" s="448"/>
    </row>
    <row r="59" spans="4:10" ht="27.75" customHeight="1">
      <c r="D59" s="448" t="s">
        <v>488</v>
      </c>
      <c r="E59" s="448"/>
      <c r="F59" s="448"/>
      <c r="G59" s="448"/>
      <c r="H59" s="448"/>
      <c r="I59" s="448"/>
      <c r="J59" s="448"/>
    </row>
    <row r="60" spans="4:10">
      <c r="I60" s="266"/>
    </row>
    <row r="61" spans="4:10">
      <c r="I61" s="266"/>
    </row>
    <row r="62" spans="4:10">
      <c r="I62" s="266"/>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13</v>
      </c>
      <c r="X9" s="516"/>
      <c r="Y9" s="516" t="s">
        <v>14</v>
      </c>
      <c r="Z9" s="466" t="s">
        <v>499</v>
      </c>
      <c r="AA9" s="533" t="s">
        <v>517</v>
      </c>
      <c r="AR9" t="s">
        <v>395</v>
      </c>
    </row>
    <row r="10" spans="5:45"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Y10" s="516"/>
      <c r="Z10" s="516"/>
      <c r="AA10" s="531"/>
      <c r="AR10" t="s">
        <v>396</v>
      </c>
    </row>
    <row r="11" spans="5:45"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40" t="s">
        <v>20</v>
      </c>
      <c r="X11" s="40" t="s">
        <v>21</v>
      </c>
      <c r="Y11" s="516"/>
      <c r="Z11" s="516"/>
      <c r="AA11" s="532"/>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16"/>
  <sheetViews>
    <sheetView showGridLines="0" topLeftCell="A7" zoomScale="85" zoomScaleNormal="85" workbookViewId="0">
      <selection activeCell="D19" sqref="D19:AF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0" customWidth="1"/>
    <col min="30" max="30" width="3" style="290" customWidth="1"/>
    <col min="31" max="16383" width="1" hidden="1"/>
    <col min="16384" max="16384" width="2.285156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3" t="s">
        <v>137</v>
      </c>
      <c r="E9" s="516" t="s">
        <v>34</v>
      </c>
      <c r="F9" s="516"/>
      <c r="G9" s="533" t="s">
        <v>136</v>
      </c>
      <c r="H9" s="516" t="s">
        <v>1</v>
      </c>
      <c r="I9" s="466" t="s">
        <v>426</v>
      </c>
      <c r="J9" s="516" t="s">
        <v>3</v>
      </c>
      <c r="K9" s="516" t="s">
        <v>4</v>
      </c>
      <c r="L9" s="516" t="s">
        <v>5</v>
      </c>
      <c r="M9" s="516" t="s">
        <v>6</v>
      </c>
      <c r="N9" s="516" t="s">
        <v>7</v>
      </c>
      <c r="O9" s="516" t="s">
        <v>8</v>
      </c>
      <c r="P9" s="516"/>
      <c r="Q9" s="516"/>
      <c r="R9" s="516"/>
      <c r="S9" s="516" t="s">
        <v>9</v>
      </c>
      <c r="T9" s="533" t="s">
        <v>505</v>
      </c>
      <c r="U9" s="533" t="s">
        <v>134</v>
      </c>
      <c r="V9" s="516" t="s">
        <v>107</v>
      </c>
      <c r="W9" s="516" t="s">
        <v>12</v>
      </c>
      <c r="X9" s="516"/>
      <c r="Y9" s="516" t="s">
        <v>13</v>
      </c>
      <c r="Z9" s="516"/>
      <c r="AA9" s="516" t="s">
        <v>14</v>
      </c>
      <c r="AB9" s="466" t="s">
        <v>499</v>
      </c>
      <c r="AC9" s="533" t="s">
        <v>517</v>
      </c>
      <c r="AD9"/>
      <c r="AR9" s="7"/>
      <c r="AV9" t="s">
        <v>34</v>
      </c>
    </row>
    <row r="10" spans="4:53" ht="31.5" customHeight="1">
      <c r="D10" s="531"/>
      <c r="E10" s="516"/>
      <c r="F10" s="516"/>
      <c r="G10" s="531"/>
      <c r="H10" s="516"/>
      <c r="I10" s="516"/>
      <c r="J10" s="516"/>
      <c r="K10" s="516"/>
      <c r="L10" s="516"/>
      <c r="M10" s="516"/>
      <c r="N10" s="516"/>
      <c r="O10" s="516" t="s">
        <v>15</v>
      </c>
      <c r="P10" s="516"/>
      <c r="Q10" s="516"/>
      <c r="R10" s="516" t="s">
        <v>16</v>
      </c>
      <c r="S10" s="516"/>
      <c r="T10" s="531"/>
      <c r="U10" s="531"/>
      <c r="V10" s="516"/>
      <c r="W10" s="516"/>
      <c r="X10" s="516"/>
      <c r="Y10" s="516"/>
      <c r="Z10" s="516"/>
      <c r="AA10" s="516"/>
      <c r="AB10" s="516"/>
      <c r="AC10" s="531"/>
      <c r="AD10"/>
      <c r="AR10" s="7"/>
      <c r="AV10" t="s">
        <v>437</v>
      </c>
    </row>
    <row r="11" spans="4:53" ht="78.75" customHeight="1">
      <c r="D11" s="532"/>
      <c r="E11" s="516"/>
      <c r="F11" s="516"/>
      <c r="G11" s="532"/>
      <c r="H11" s="516"/>
      <c r="I11" s="516"/>
      <c r="J11" s="516"/>
      <c r="K11" s="516"/>
      <c r="L11" s="516"/>
      <c r="M11" s="516"/>
      <c r="N11" s="516"/>
      <c r="O11" s="40" t="s">
        <v>17</v>
      </c>
      <c r="P11" s="40" t="s">
        <v>18</v>
      </c>
      <c r="Q11" s="40" t="s">
        <v>19</v>
      </c>
      <c r="R11" s="516"/>
      <c r="S11" s="516"/>
      <c r="T11" s="532"/>
      <c r="U11" s="532"/>
      <c r="V11" s="516"/>
      <c r="W11" s="40" t="s">
        <v>20</v>
      </c>
      <c r="X11" s="40" t="s">
        <v>21</v>
      </c>
      <c r="Y11" s="40" t="s">
        <v>20</v>
      </c>
      <c r="Z11" s="40" t="s">
        <v>21</v>
      </c>
      <c r="AA11" s="516"/>
      <c r="AB11" s="516"/>
      <c r="AC11" s="532"/>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t="str">
        <f>IF(COUNT(H15:$AA$14999)=0,"",SUM(AC1:AC65533))</f>
        <v/>
      </c>
      <c r="AF13" s="373">
        <f>IF(SUM(I13:AA13)&gt;0,1,0)</f>
        <v>0</v>
      </c>
      <c r="AG13" s="373"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2"/>
    </row>
    <row r="16" spans="4:53" ht="20.100000000000001" customHeight="1">
      <c r="D16" s="59"/>
      <c r="E16" s="213" t="s">
        <v>450</v>
      </c>
      <c r="F16" s="36"/>
      <c r="G16" s="60"/>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+IFERROR(IF(COUNT(W16),ROUND(SUM(W16)/SUM(M16)*100,2),""),0)</f>
        <v/>
      </c>
      <c r="Y16" s="64" t="str">
        <f>+IFERROR(IF(COUNT(Y14:Y15),ROUND(SUM(Y14:Y15),0),""),"")</f>
        <v/>
      </c>
      <c r="Z16" s="235" t="str">
        <f>+IFERROR(IF(COUNT(Y16),ROUND(SUM(Y16)/SUM(M16)*100,2),""),0)</f>
        <v/>
      </c>
      <c r="AA16" s="64" t="str">
        <f>+IFERROR(IF(COUNT(AA14:AA15),ROUND(SUM(AA14:AA15),0),""),"")</f>
        <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xr:uid="{00000000-0002-0000-0A00-000003000000}">
      <formula1>10</formula1>
    </dataValidation>
    <dataValidation type="whole" operator="greaterThanOrEqual" allowBlank="1" showInputMessage="1" showErrorMessage="1" sqref="S13:T13 I13:L13 O13:P13" xr:uid="{00000000-0002-0000-0A00-000004000000}">
      <formula1>0</formula1>
    </dataValidation>
    <dataValidation type="list" allowBlank="1" showInputMessage="1" showErrorMessage="1" sqref="E13" xr:uid="{00000000-0002-0000-0A00-000005000000}">
      <formula1>$AR$1:$AR$6</formula1>
    </dataValidation>
    <dataValidation type="list" allowBlank="1" showInputMessage="1" showErrorMessage="1" sqref="F13" xr:uid="{00000000-0002-0000-0A00-000006000000}">
      <formula1>$AV$9:$AV$10</formula1>
    </dataValidation>
    <dataValidation type="list" allowBlank="1" showInputMessage="1" showErrorMessage="1" sqref="AC13" xr:uid="{00000000-0002-0000-0A00-000007000000}">
      <formula1>$AZ$2:$BA$2</formula1>
    </dataValidation>
  </dataValidations>
  <hyperlinks>
    <hyperlink ref="H16" location="'Shareholding Pattern'!F17" display="Total" xr:uid="{00000000-0004-0000-0A00-000000000000}"/>
    <hyperlink ref="E16" location="'Shareholding Pattern'!F17" display="Total"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7"/>
  <sheetViews>
    <sheetView showGridLines="0" topLeftCell="A6" zoomScale="85" zoomScaleNormal="85" workbookViewId="0">
      <selection activeCell="M15" sqref="M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1</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13</v>
      </c>
      <c r="X9" s="516"/>
      <c r="Y9" s="516" t="s">
        <v>14</v>
      </c>
      <c r="Z9" s="466" t="s">
        <v>499</v>
      </c>
      <c r="AA9" s="533" t="s">
        <v>517</v>
      </c>
    </row>
    <row r="10" spans="5:45"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Y10" s="516"/>
      <c r="Z10" s="516"/>
      <c r="AA10" s="531"/>
    </row>
    <row r="11" spans="5:45"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40" t="s">
        <v>20</v>
      </c>
      <c r="X11" s="40" t="s">
        <v>21</v>
      </c>
      <c r="Y11" s="516"/>
      <c r="Z11" s="516"/>
      <c r="AA11" s="532"/>
    </row>
    <row r="12" spans="5:45"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IF(COUNT(H16:$Y$15001)=0,"",SUM(AC1:AC65534))</f>
        <v>1</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75" customHeight="1">
      <c r="E15" s="194">
        <v>1</v>
      </c>
      <c r="F15" s="404" t="s">
        <v>716</v>
      </c>
      <c r="G15" s="401" t="s">
        <v>717</v>
      </c>
      <c r="H15" s="47">
        <v>5132972</v>
      </c>
      <c r="I15" s="47"/>
      <c r="J15" s="47"/>
      <c r="K15" s="403">
        <f>+IFERROR(IF(COUNT(H15:J15),ROUND(SUM(H15:J15),0),""),"")</f>
        <v>5132972</v>
      </c>
      <c r="L15" s="51">
        <f>+IFERROR(IF(COUNT(K15),ROUND(K15/'Shareholding Pattern'!$L$57*100,2),""),0)</f>
        <v>33.21</v>
      </c>
      <c r="M15" s="206">
        <v>5132972</v>
      </c>
      <c r="N15" s="206"/>
      <c r="O15" s="284">
        <f>+IFERROR(IF(COUNT(M15:N15),ROUND(SUM(M15,N15),2),""),"")</f>
        <v>5132972</v>
      </c>
      <c r="P15" s="51">
        <f>+IFERROR(IF(COUNT(O15),ROUND(O15/('Shareholding Pattern'!$P$58)*100,2),""),0)</f>
        <v>33.21</v>
      </c>
      <c r="Q15" s="47"/>
      <c r="R15" s="47"/>
      <c r="S15" s="403" t="str">
        <f>+IFERROR(IF(COUNT(Q15:R15),ROUND(SUM(Q15:R15),0),""),"")</f>
        <v/>
      </c>
      <c r="T15" s="51">
        <f>+IFERROR(IF(COUNT(K15,S15),ROUND(SUM(S15,K15)/SUM('Shareholding Pattern'!$L$57,'Shareholding Pattern'!$T$57)*100,2),""),0)</f>
        <v>33.21</v>
      </c>
      <c r="U15" s="47"/>
      <c r="V15" s="17" t="str">
        <f>+IFERROR(IF(COUNT(U15),ROUND(SUM(U15)/SUM(K15)*100,2),""),0)</f>
        <v/>
      </c>
      <c r="W15" s="47"/>
      <c r="X15" s="17" t="str">
        <f>+IFERROR(IF(COUNT(W15),ROUND(SUM(W15)/SUM(K15)*100,2),""),0)</f>
        <v/>
      </c>
      <c r="Y15" s="47">
        <v>5132972</v>
      </c>
      <c r="Z15" s="283"/>
      <c r="AA15" s="333" t="s">
        <v>519</v>
      </c>
      <c r="AB15" s="11"/>
      <c r="AC15" s="11">
        <f>IF(SUM(H15:Y15)&gt;0,1,0)</f>
        <v>1</v>
      </c>
    </row>
    <row r="16" spans="5:45" ht="24.95" hidden="1" customHeight="1">
      <c r="E16" s="12"/>
      <c r="F16" s="13"/>
      <c r="G16" s="13"/>
      <c r="H16" s="13"/>
      <c r="I16" s="13"/>
      <c r="J16" s="13"/>
      <c r="K16" s="13"/>
      <c r="L16" s="13"/>
      <c r="M16" s="13"/>
      <c r="N16" s="13"/>
      <c r="O16" s="13"/>
      <c r="P16" s="13"/>
      <c r="Q16" s="13"/>
      <c r="R16" s="13"/>
      <c r="S16" s="13"/>
      <c r="T16" s="13"/>
      <c r="U16" s="13"/>
      <c r="V16" s="13"/>
      <c r="W16" s="13"/>
      <c r="X16" s="13"/>
      <c r="Y16" s="197"/>
    </row>
    <row r="17" spans="5:25" ht="20.100000000000001" customHeight="1">
      <c r="E17" s="37"/>
      <c r="F17" s="83" t="s">
        <v>450</v>
      </c>
      <c r="G17" s="70" t="s">
        <v>19</v>
      </c>
      <c r="H17" s="53">
        <f>+IFERROR(IF(COUNT(H14:H16),ROUND(SUM(H14:H16),0),""),"")</f>
        <v>5132972</v>
      </c>
      <c r="I17" s="53" t="str">
        <f>+IFERROR(IF(COUNT(I14:I16),ROUND(SUM(I14:I16),0),""),"")</f>
        <v/>
      </c>
      <c r="J17" s="53" t="str">
        <f>+IFERROR(IF(COUNT(J14:J16),ROUND(SUM(J14:J16),0),""),"")</f>
        <v/>
      </c>
      <c r="K17" s="53">
        <f>+IFERROR(IF(COUNT(K14:K16),ROUND(SUM(K14:K16),0),""),"")</f>
        <v>5132972</v>
      </c>
      <c r="L17" s="17">
        <f>+IFERROR(IF(COUNT(K17),ROUND(K17/'Shareholding Pattern'!$L$57*100,2),""),0)</f>
        <v>33.21</v>
      </c>
      <c r="M17" s="35">
        <f>+IFERROR(IF(COUNT(M14:M16),ROUND(SUM(M14:M16),0),""),"")</f>
        <v>5132972</v>
      </c>
      <c r="N17" s="35" t="str">
        <f>+IFERROR(IF(COUNT(N14:N16),ROUND(SUM(N14:N16),0),""),"")</f>
        <v/>
      </c>
      <c r="O17" s="35">
        <f>+IFERROR(IF(COUNT(O14:O16),ROUND(SUM(O14:O16),0),""),"")</f>
        <v>5132972</v>
      </c>
      <c r="P17" s="17">
        <f>+IFERROR(IF(COUNT(O17),ROUND(O17/('Shareholding Pattern'!$P$58)*100,2),""),0)</f>
        <v>33.21</v>
      </c>
      <c r="Q17" s="53" t="str">
        <f>+IFERROR(IF(COUNT(Q14:Q16),ROUND(SUM(Q14:Q16),0),""),"")</f>
        <v/>
      </c>
      <c r="R17" s="53" t="str">
        <f>+IFERROR(IF(COUNT(R14:R16),ROUND(SUM(R14:R16),0),""),"")</f>
        <v/>
      </c>
      <c r="S17" s="53" t="str">
        <f>+IFERROR(IF(COUNT(S14:S16),ROUND(SUM(S14:S16),0),""),"")</f>
        <v/>
      </c>
      <c r="T17" s="17">
        <f>+IFERROR(IF(COUNT(K17,S17),ROUND(SUM(S17,K17)/SUM('Shareholding Pattern'!$L$57,'Shareholding Pattern'!$T$57)*100,2),""),0)</f>
        <v>33.21</v>
      </c>
      <c r="U17" s="53" t="str">
        <f>+IFERROR(IF(COUNT(U14:U16),ROUND(SUM(U14:U16),0),""),"")</f>
        <v/>
      </c>
      <c r="V17" s="17" t="str">
        <f>+IFERROR(IF(COUNT(U17),ROUND(SUM(U17)/SUM(K17)*100,2),""),0)</f>
        <v/>
      </c>
      <c r="W17" s="53" t="str">
        <f>+IFERROR(IF(COUNT(W14:W16),ROUND(SUM(W14:W16),0),""),"")</f>
        <v/>
      </c>
      <c r="X17" s="17" t="str">
        <f>+IFERROR(IF(COUNT(W17),ROUND(SUM(W17)/SUM(K17)*100,2),""),0)</f>
        <v/>
      </c>
      <c r="Y17" s="53">
        <f>+IFERROR(IF(COUNT(Y14:Y16),ROUND(SUM(Y14:Y16),0),""),"")</f>
        <v>5132972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W15" xr:uid="{00000000-0002-0000-0B00-000000000000}">
      <formula1>H13</formula1>
    </dataValidation>
    <dataValidation type="whole" operator="lessThanOrEqual" allowBlank="1" showInputMessage="1" showErrorMessage="1" sqref="U13 U15" xr:uid="{00000000-0002-0000-0B00-000001000000}">
      <formula1>H13</formula1>
    </dataValidation>
    <dataValidation type="whole" operator="lessThanOrEqual" allowBlank="1" showInputMessage="1" showErrorMessage="1" sqref="Y13 Y15" xr:uid="{00000000-0002-0000-0B00-000002000000}">
      <formula1>K13</formula1>
    </dataValidation>
    <dataValidation type="whole" operator="greaterThanOrEqual" allowBlank="1" showInputMessage="1" showErrorMessage="1" sqref="Q13:R13 M13:N13 H13:J13 Q15:R15 M15:N15 H15:J15" xr:uid="{00000000-0002-0000-0B00-000003000000}">
      <formula1>0</formula1>
    </dataValidation>
    <dataValidation type="textLength" operator="equal" allowBlank="1" showInputMessage="1" showErrorMessage="1" prompt="[A-Z][A-Z][A-Z][A-Z][A-Z][0-9][0-9][0-9][0-9][A-Z]_x000a__x000a_In absence of PAN write : ZZZZZ9999Z" sqref="G13 G15" xr:uid="{00000000-0002-0000-0B00-000004000000}">
      <formula1>10</formula1>
    </dataValidation>
    <dataValidation type="list" allowBlank="1" showInputMessage="1" showErrorMessage="1" sqref="AA13 AA15" xr:uid="{00000000-0002-0000-0B00-000005000000}">
      <formula1>$AR$2:$AS$2</formula1>
    </dataValidation>
  </dataValidations>
  <hyperlinks>
    <hyperlink ref="G17" location="'Shareholding Pattern'!F20" display="Total" xr:uid="{00000000-0004-0000-0B00-000000000000}"/>
    <hyperlink ref="F17" location="'Shareholding Pattern'!F20" display="Total" xr:uid="{00000000-0004-0000-0B00-000001000000}"/>
  </hyperlink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13</v>
      </c>
      <c r="X9" s="516"/>
      <c r="Y9" s="516" t="s">
        <v>14</v>
      </c>
      <c r="Z9" s="466" t="s">
        <v>499</v>
      </c>
      <c r="AA9" s="533" t="s">
        <v>517</v>
      </c>
    </row>
    <row r="10" spans="5:45"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Y10" s="516"/>
      <c r="Z10" s="516"/>
      <c r="AA10" s="531"/>
    </row>
    <row r="11" spans="5:45"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40" t="s">
        <v>20</v>
      </c>
      <c r="X11" s="40" t="s">
        <v>21</v>
      </c>
      <c r="Y11" s="516"/>
      <c r="Z11" s="516"/>
      <c r="AA11" s="532"/>
    </row>
    <row r="12" spans="5:45"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13</v>
      </c>
      <c r="X9" s="516"/>
      <c r="Y9" s="516" t="s">
        <v>14</v>
      </c>
      <c r="Z9" s="466" t="s">
        <v>499</v>
      </c>
      <c r="AA9" s="533" t="s">
        <v>517</v>
      </c>
      <c r="AR9" t="s">
        <v>396</v>
      </c>
    </row>
    <row r="10" spans="5:45"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Y10" s="516"/>
      <c r="Z10" s="516"/>
      <c r="AA10" s="531"/>
      <c r="AR10" t="s">
        <v>397</v>
      </c>
    </row>
    <row r="11" spans="5:45"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40" t="s">
        <v>20</v>
      </c>
      <c r="X11" s="40" t="s">
        <v>21</v>
      </c>
      <c r="Y11" s="516"/>
      <c r="Z11" s="516"/>
      <c r="AA11" s="532"/>
      <c r="AR11" t="s">
        <v>402</v>
      </c>
    </row>
    <row r="12" spans="5:45"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7"/>
    </row>
    <row r="16" spans="5:45" ht="20.1000000000000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Z9:Z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13</v>
      </c>
      <c r="X9" s="516"/>
      <c r="Y9" s="516" t="s">
        <v>14</v>
      </c>
      <c r="Z9" s="466" t="s">
        <v>499</v>
      </c>
      <c r="AA9" s="533" t="s">
        <v>517</v>
      </c>
      <c r="AR9" t="s">
        <v>396</v>
      </c>
    </row>
    <row r="10" spans="5:45"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Y10" s="516"/>
      <c r="Z10" s="516"/>
      <c r="AA10" s="531"/>
      <c r="AR10" t="s">
        <v>397</v>
      </c>
    </row>
    <row r="11" spans="5:45"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40" t="s">
        <v>20</v>
      </c>
      <c r="X11" s="40" t="s">
        <v>21</v>
      </c>
      <c r="Y11" s="516"/>
      <c r="Z11" s="516"/>
      <c r="AA11" s="532"/>
      <c r="AR11" t="s">
        <v>402</v>
      </c>
    </row>
    <row r="12" spans="5:45"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0" customWidth="1"/>
    <col min="30" max="30" width="3.85546875" style="290"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3" t="s">
        <v>137</v>
      </c>
      <c r="E9" s="516" t="s">
        <v>34</v>
      </c>
      <c r="F9" s="516"/>
      <c r="G9" s="533" t="s">
        <v>136</v>
      </c>
      <c r="H9" s="516" t="s">
        <v>1</v>
      </c>
      <c r="I9" s="466" t="s">
        <v>426</v>
      </c>
      <c r="J9" s="516" t="s">
        <v>3</v>
      </c>
      <c r="K9" s="516" t="s">
        <v>4</v>
      </c>
      <c r="L9" s="516" t="s">
        <v>5</v>
      </c>
      <c r="M9" s="516" t="s">
        <v>6</v>
      </c>
      <c r="N9" s="516" t="s">
        <v>7</v>
      </c>
      <c r="O9" s="516" t="s">
        <v>8</v>
      </c>
      <c r="P9" s="516"/>
      <c r="Q9" s="516"/>
      <c r="R9" s="516"/>
      <c r="S9" s="516" t="s">
        <v>9</v>
      </c>
      <c r="T9" s="533" t="s">
        <v>505</v>
      </c>
      <c r="U9" s="533" t="s">
        <v>134</v>
      </c>
      <c r="V9" s="516" t="s">
        <v>107</v>
      </c>
      <c r="W9" s="516" t="s">
        <v>12</v>
      </c>
      <c r="X9" s="516"/>
      <c r="Y9" s="516" t="s">
        <v>13</v>
      </c>
      <c r="Z9" s="516"/>
      <c r="AA9" s="516" t="s">
        <v>14</v>
      </c>
      <c r="AB9" s="466" t="s">
        <v>499</v>
      </c>
      <c r="AC9" s="533" t="s">
        <v>517</v>
      </c>
      <c r="AD9"/>
      <c r="AS9" s="63"/>
      <c r="AV9" t="s">
        <v>34</v>
      </c>
    </row>
    <row r="10" spans="4:53" ht="31.5" customHeight="1">
      <c r="D10" s="531"/>
      <c r="E10" s="516"/>
      <c r="F10" s="516"/>
      <c r="G10" s="531"/>
      <c r="H10" s="516"/>
      <c r="I10" s="516"/>
      <c r="J10" s="516"/>
      <c r="K10" s="516"/>
      <c r="L10" s="516"/>
      <c r="M10" s="516"/>
      <c r="N10" s="516"/>
      <c r="O10" s="516" t="s">
        <v>15</v>
      </c>
      <c r="P10" s="516"/>
      <c r="Q10" s="516"/>
      <c r="R10" s="516" t="s">
        <v>16</v>
      </c>
      <c r="S10" s="516"/>
      <c r="T10" s="531"/>
      <c r="U10" s="531"/>
      <c r="V10" s="516"/>
      <c r="W10" s="516"/>
      <c r="X10" s="516"/>
      <c r="Y10" s="516"/>
      <c r="Z10" s="516"/>
      <c r="AA10" s="516"/>
      <c r="AB10" s="516"/>
      <c r="AC10" s="531"/>
      <c r="AD10"/>
      <c r="AS10" s="63"/>
      <c r="AV10" t="s">
        <v>437</v>
      </c>
    </row>
    <row r="11" spans="4:53" ht="78.75" customHeight="1">
      <c r="D11" s="532"/>
      <c r="E11" s="516"/>
      <c r="F11" s="516"/>
      <c r="G11" s="532"/>
      <c r="H11" s="516"/>
      <c r="I11" s="516"/>
      <c r="J11" s="516"/>
      <c r="K11" s="516"/>
      <c r="L11" s="516"/>
      <c r="M11" s="516"/>
      <c r="N11" s="516"/>
      <c r="O11" s="40" t="s">
        <v>17</v>
      </c>
      <c r="P11" s="40" t="s">
        <v>18</v>
      </c>
      <c r="Q11" s="40" t="s">
        <v>19</v>
      </c>
      <c r="R11" s="516"/>
      <c r="S11" s="516"/>
      <c r="T11" s="532"/>
      <c r="U11" s="532"/>
      <c r="V11" s="516"/>
      <c r="W11" s="40" t="s">
        <v>20</v>
      </c>
      <c r="X11" s="40" t="s">
        <v>21</v>
      </c>
      <c r="Y11" s="40" t="s">
        <v>20</v>
      </c>
      <c r="Z11" s="40" t="s">
        <v>21</v>
      </c>
      <c r="AA11" s="516"/>
      <c r="AB11" s="516"/>
      <c r="AC11" s="532"/>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3">
        <f>IF(SUM(I13:AA13),1,0)</f>
        <v>0</v>
      </c>
      <c r="AG13" s="373"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c r="AR9" t="s">
        <v>404</v>
      </c>
    </row>
    <row r="10" spans="5:44"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AR10" t="s">
        <v>394</v>
      </c>
    </row>
    <row r="11" spans="5:44"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7"/>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c r="AR9" t="s">
        <v>404</v>
      </c>
    </row>
    <row r="10" spans="5:44"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AR10" t="s">
        <v>394</v>
      </c>
    </row>
    <row r="11" spans="5:44"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c r="AR9" t="s">
        <v>404</v>
      </c>
    </row>
    <row r="10" spans="5:44"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AR10" t="s">
        <v>394</v>
      </c>
    </row>
    <row r="11" spans="5:44"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abSelected="1" topLeftCell="D4" workbookViewId="0">
      <selection activeCell="F13" sqref="F13"/>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1.28515625" style="18" hidden="1"/>
    <col min="16384" max="16384" width="4.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1" t="s">
        <v>108</v>
      </c>
      <c r="F5" s="462"/>
      <c r="S5" s="18" t="s">
        <v>503</v>
      </c>
    </row>
    <row r="6" spans="5:24" ht="20.100000000000001" customHeight="1">
      <c r="E6" s="19" t="s">
        <v>124</v>
      </c>
      <c r="F6" s="294" t="s">
        <v>710</v>
      </c>
    </row>
    <row r="7" spans="5:24" ht="20.100000000000001" customHeight="1">
      <c r="E7" s="19" t="s">
        <v>508</v>
      </c>
      <c r="F7" s="294" t="s">
        <v>711</v>
      </c>
      <c r="M7" s="18" t="s">
        <v>414</v>
      </c>
      <c r="X7" s="18" t="s">
        <v>111</v>
      </c>
    </row>
    <row r="8" spans="5:24" ht="20.100000000000001" customHeight="1">
      <c r="E8" s="19" t="s">
        <v>509</v>
      </c>
      <c r="F8" s="294" t="s">
        <v>712</v>
      </c>
      <c r="M8" s="18" t="s">
        <v>415</v>
      </c>
      <c r="X8" s="18" t="s">
        <v>122</v>
      </c>
    </row>
    <row r="9" spans="5:24" ht="20.100000000000001" customHeight="1">
      <c r="E9" s="19" t="s">
        <v>510</v>
      </c>
      <c r="F9" s="294" t="s">
        <v>713</v>
      </c>
      <c r="M9" s="18" t="s">
        <v>416</v>
      </c>
    </row>
    <row r="10" spans="5:24" ht="20.100000000000001" customHeight="1">
      <c r="E10" s="19" t="s">
        <v>123</v>
      </c>
      <c r="F10" s="294" t="s">
        <v>714</v>
      </c>
      <c r="M10" s="18" t="s">
        <v>504</v>
      </c>
    </row>
    <row r="11" spans="5:24" ht="20.100000000000001" customHeight="1">
      <c r="E11" s="280" t="s">
        <v>500</v>
      </c>
      <c r="F11" s="208" t="s">
        <v>122</v>
      </c>
    </row>
    <row r="12" spans="5:24" ht="20.100000000000001" customHeight="1">
      <c r="E12" s="19" t="s">
        <v>109</v>
      </c>
      <c r="F12" s="326" t="s">
        <v>112</v>
      </c>
    </row>
    <row r="13" spans="5:24" ht="20.100000000000001" customHeight="1">
      <c r="E13" s="19" t="s">
        <v>260</v>
      </c>
      <c r="F13" s="326" t="s">
        <v>116</v>
      </c>
      <c r="R13" s="257"/>
    </row>
    <row r="14" spans="5:24" ht="27" customHeight="1">
      <c r="E14" s="19" t="s">
        <v>501</v>
      </c>
      <c r="F14" s="294" t="s">
        <v>715</v>
      </c>
      <c r="R14" s="258"/>
    </row>
    <row r="15" spans="5:24" ht="36.75" customHeight="1">
      <c r="E15" s="20" t="s">
        <v>110</v>
      </c>
      <c r="F15" s="392" t="s">
        <v>635</v>
      </c>
      <c r="G15" s="201"/>
      <c r="I15" s="258"/>
      <c r="S15" s="258"/>
    </row>
    <row r="16" spans="5:24" ht="22.5" customHeight="1">
      <c r="E16" s="19" t="s">
        <v>265</v>
      </c>
      <c r="F16" s="294" t="str">
        <f>IF(F13=S1,M7,IF(F13=S2,M8,IF(F13=S3,M9,IF(F13=S4,M8,IF(F13=S5,M8,"")))))</f>
        <v>Regulation 31 (1) (b)</v>
      </c>
    </row>
    <row r="17" spans="4:7" s="22" customFormat="1" ht="28.5" customHeight="1">
      <c r="E17" s="19" t="s">
        <v>708</v>
      </c>
      <c r="F17" s="294" t="s">
        <v>122</v>
      </c>
    </row>
    <row r="18" spans="4:7" s="22" customFormat="1" ht="21" hidden="1">
      <c r="E18" s="460"/>
      <c r="F18" s="460"/>
    </row>
    <row r="19" spans="4:7" s="22" customFormat="1" ht="21" hidden="1" customHeight="1">
      <c r="D19" s="279"/>
      <c r="G19" s="21"/>
    </row>
    <row r="20" spans="4:7" s="22" customFormat="1" ht="12.75" hidden="1" customHeight="1">
      <c r="D20" s="24"/>
      <c r="E20" s="279"/>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c r="AR9" t="s">
        <v>404</v>
      </c>
    </row>
    <row r="10" spans="5:44"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AR10" t="s">
        <v>394</v>
      </c>
    </row>
    <row r="11" spans="5:44"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c r="AR9" t="s">
        <v>404</v>
      </c>
    </row>
    <row r="10" spans="5:44"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AR10" t="s">
        <v>394</v>
      </c>
    </row>
    <row r="11" spans="5:44"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c r="AR9" t="s">
        <v>404</v>
      </c>
    </row>
    <row r="10" spans="5:44"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AR10" t="s">
        <v>394</v>
      </c>
    </row>
    <row r="11" spans="5:44"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c r="AR9" t="s">
        <v>404</v>
      </c>
    </row>
    <row r="10" spans="5:44"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AR10" t="s">
        <v>394</v>
      </c>
    </row>
    <row r="11" spans="5:44"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3" t="s">
        <v>137</v>
      </c>
      <c r="F9" s="466" t="s">
        <v>136</v>
      </c>
      <c r="G9" s="516" t="s">
        <v>1</v>
      </c>
      <c r="H9" s="466" t="s">
        <v>3</v>
      </c>
      <c r="I9" s="516" t="s">
        <v>4</v>
      </c>
      <c r="J9" s="516" t="s">
        <v>5</v>
      </c>
      <c r="K9" s="516" t="s">
        <v>6</v>
      </c>
      <c r="L9" s="516" t="s">
        <v>7</v>
      </c>
      <c r="M9" s="516" t="s">
        <v>8</v>
      </c>
      <c r="N9" s="516"/>
      <c r="O9" s="516"/>
      <c r="P9" s="516"/>
      <c r="Q9" s="533" t="s">
        <v>505</v>
      </c>
      <c r="R9" s="516" t="s">
        <v>10</v>
      </c>
      <c r="S9" s="533" t="s">
        <v>134</v>
      </c>
      <c r="T9" s="516" t="s">
        <v>107</v>
      </c>
      <c r="U9" s="516" t="s">
        <v>12</v>
      </c>
      <c r="V9" s="516"/>
      <c r="W9" s="516" t="s">
        <v>14</v>
      </c>
      <c r="X9" s="466" t="s">
        <v>499</v>
      </c>
      <c r="AR9" t="s">
        <v>404</v>
      </c>
    </row>
    <row r="10" spans="5:44" ht="31.5" customHeight="1">
      <c r="E10" s="531"/>
      <c r="F10" s="516"/>
      <c r="G10" s="516"/>
      <c r="H10" s="516"/>
      <c r="I10" s="516"/>
      <c r="J10" s="516"/>
      <c r="K10" s="516"/>
      <c r="L10" s="516"/>
      <c r="M10" s="516" t="s">
        <v>15</v>
      </c>
      <c r="N10" s="516"/>
      <c r="O10" s="516"/>
      <c r="P10" s="516" t="s">
        <v>16</v>
      </c>
      <c r="Q10" s="531"/>
      <c r="R10" s="516"/>
      <c r="S10" s="531"/>
      <c r="T10" s="516"/>
      <c r="U10" s="516"/>
      <c r="V10" s="516"/>
      <c r="W10" s="516"/>
      <c r="X10" s="516"/>
      <c r="AR10" t="s">
        <v>394</v>
      </c>
    </row>
    <row r="11" spans="5:44" ht="78.75" customHeight="1">
      <c r="E11" s="532"/>
      <c r="F11" s="516"/>
      <c r="G11" s="516"/>
      <c r="H11" s="516"/>
      <c r="I11" s="516"/>
      <c r="J11" s="516"/>
      <c r="K11" s="516"/>
      <c r="L11" s="516"/>
      <c r="M11" s="40" t="s">
        <v>17</v>
      </c>
      <c r="N11" s="40" t="s">
        <v>18</v>
      </c>
      <c r="O11" s="40" t="s">
        <v>19</v>
      </c>
      <c r="P11" s="516"/>
      <c r="Q11" s="532"/>
      <c r="R11" s="516"/>
      <c r="S11" s="532"/>
      <c r="T11" s="516"/>
      <c r="U11" s="40" t="s">
        <v>20</v>
      </c>
      <c r="V11" s="40" t="s">
        <v>21</v>
      </c>
      <c r="W11" s="516"/>
      <c r="X11" s="516"/>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3" t="s">
        <v>137</v>
      </c>
      <c r="E9" s="533" t="s">
        <v>34</v>
      </c>
      <c r="F9" s="533" t="s">
        <v>434</v>
      </c>
      <c r="G9" s="478" t="s">
        <v>136</v>
      </c>
      <c r="H9" s="516" t="s">
        <v>1</v>
      </c>
      <c r="I9" s="478" t="s">
        <v>426</v>
      </c>
      <c r="J9" s="516" t="s">
        <v>3</v>
      </c>
      <c r="K9" s="516" t="s">
        <v>4</v>
      </c>
      <c r="L9" s="516" t="s">
        <v>5</v>
      </c>
      <c r="M9" s="516" t="s">
        <v>6</v>
      </c>
      <c r="N9" s="516" t="s">
        <v>7</v>
      </c>
      <c r="O9" s="516" t="s">
        <v>8</v>
      </c>
      <c r="P9" s="516"/>
      <c r="Q9" s="516"/>
      <c r="R9" s="516"/>
      <c r="S9" s="516" t="s">
        <v>9</v>
      </c>
      <c r="T9" s="533" t="s">
        <v>505</v>
      </c>
      <c r="U9" s="533" t="s">
        <v>138</v>
      </c>
      <c r="V9" s="516" t="s">
        <v>107</v>
      </c>
      <c r="W9" s="516" t="s">
        <v>12</v>
      </c>
      <c r="X9" s="516"/>
      <c r="Y9" s="516" t="s">
        <v>14</v>
      </c>
      <c r="Z9" s="466" t="s">
        <v>499</v>
      </c>
      <c r="AG9" s="63" t="s">
        <v>406</v>
      </c>
      <c r="AV9" t="s">
        <v>34</v>
      </c>
    </row>
    <row r="10" spans="4:57" ht="31.5" customHeight="1">
      <c r="D10" s="531"/>
      <c r="E10" s="531"/>
      <c r="F10" s="531"/>
      <c r="G10" s="479"/>
      <c r="H10" s="516"/>
      <c r="I10" s="531"/>
      <c r="J10" s="516"/>
      <c r="K10" s="516"/>
      <c r="L10" s="516"/>
      <c r="M10" s="516"/>
      <c r="N10" s="516"/>
      <c r="O10" s="516" t="s">
        <v>15</v>
      </c>
      <c r="P10" s="516"/>
      <c r="Q10" s="516"/>
      <c r="R10" s="516" t="s">
        <v>16</v>
      </c>
      <c r="S10" s="516"/>
      <c r="T10" s="531"/>
      <c r="U10" s="528"/>
      <c r="V10" s="516"/>
      <c r="W10" s="516"/>
      <c r="X10" s="516"/>
      <c r="Y10" s="516"/>
      <c r="Z10" s="516"/>
      <c r="AG10" s="63" t="s">
        <v>397</v>
      </c>
      <c r="AV10" t="s">
        <v>437</v>
      </c>
    </row>
    <row r="11" spans="4:57" ht="75">
      <c r="D11" s="532"/>
      <c r="E11" s="532"/>
      <c r="F11" s="532"/>
      <c r="G11" s="480"/>
      <c r="H11" s="516"/>
      <c r="I11" s="532"/>
      <c r="J11" s="516"/>
      <c r="K11" s="516"/>
      <c r="L11" s="516"/>
      <c r="M11" s="516"/>
      <c r="N11" s="516"/>
      <c r="O11" s="40" t="s">
        <v>17</v>
      </c>
      <c r="P11" s="40" t="s">
        <v>18</v>
      </c>
      <c r="Q11" s="40" t="s">
        <v>19</v>
      </c>
      <c r="R11" s="516"/>
      <c r="S11" s="516"/>
      <c r="T11" s="532"/>
      <c r="U11" s="529"/>
      <c r="V11" s="516"/>
      <c r="W11" s="40" t="s">
        <v>20</v>
      </c>
      <c r="X11" s="40" t="s">
        <v>21</v>
      </c>
      <c r="Y11" s="516"/>
      <c r="Z11" s="516"/>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3"/>
      <c r="E15" s="18"/>
      <c r="F15" s="18"/>
      <c r="G15" s="18"/>
      <c r="H15" s="18"/>
      <c r="I15" s="18"/>
      <c r="J15" s="201"/>
      <c r="K15" s="201"/>
      <c r="L15" s="18"/>
      <c r="M15" s="18"/>
      <c r="N15" s="18"/>
      <c r="O15" s="18"/>
      <c r="P15" s="18"/>
      <c r="Q15" s="18"/>
      <c r="R15" s="18"/>
      <c r="S15" s="18"/>
      <c r="T15" s="18"/>
      <c r="U15" s="18"/>
      <c r="V15" s="18"/>
      <c r="W15" s="18"/>
      <c r="X15" s="202"/>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5" t="str">
        <f>+IFERROR(IF(COUNT(N13:N15),ROUND(SUMIF($F$13:N15,"Category",N13:N15),2),""),"")</f>
        <v/>
      </c>
      <c r="O16" s="78" t="str">
        <f>+IFERROR(IF(COUNT(O13:O15),ROUND(SUMIF($F$13:O15,"Category",O13:O15),0),""),"")</f>
        <v/>
      </c>
      <c r="P16" s="188" t="str">
        <f>+IFERROR(IF(COUNT(P13:P15),ROUND(SUMIF($F$13:P15,"Category",P13:P15),0),""),"")</f>
        <v/>
      </c>
      <c r="Q16" s="188" t="str">
        <f>+IFERROR(IF(COUNT(Q13:Q15),ROUND(SUMIF($F$13:Q15,"Category",Q13:Q15),0),""),"")</f>
        <v/>
      </c>
      <c r="R16" s="235"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35" t="str">
        <f>+IFERROR(IF(COUNT(W16),ROUND(SUM(W16)/SUM(M16)*100,2),""),0)</f>
        <v/>
      </c>
      <c r="Y16" s="64" t="str">
        <f>+IFERROR(IF(COUNT(Y13:Y15),ROUND(SUMIF($F$13:Y15,"Category",Y13:Y15),0),""),"")</f>
        <v/>
      </c>
    </row>
  </sheetData>
  <sheetProtection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xr:uid="{00000000-0002-0000-1800-000000000000}">
      <formula1>M13</formula1>
    </dataValidation>
    <dataValidation type="whole" operator="lessThanOrEqual" allowBlank="1" showInputMessage="1" showErrorMessage="1" sqref="W13" xr:uid="{00000000-0002-0000-1800-000001000000}">
      <formula1>J13</formula1>
    </dataValidation>
    <dataValidation type="whole" operator="greaterThanOrEqual" allowBlank="1" showInputMessage="1" showErrorMessage="1" sqref="O13:P13 J13:L13 S13:T13" xr:uid="{00000000-0002-0000-1800-000002000000}">
      <formula1>0</formula1>
    </dataValidation>
    <dataValidation type="textLength" operator="equal" allowBlank="1" showInputMessage="1" showErrorMessage="1" prompt="[A-Z][A-Z][A-Z][A-Z][A-Z][0-9][0-9][0-9][0-9][A-Z]_x000a__x000a_In absence of PAN write : ZZZZZ9999Z_x000a_" sqref="H13" xr:uid="{00000000-0002-0000-1800-000003000000}">
      <formula1>10</formula1>
    </dataValidation>
    <dataValidation type="whole" operator="greaterThan" allowBlank="1" showInputMessage="1" showErrorMessage="1" sqref="I13" xr:uid="{00000000-0002-0000-1800-000004000000}">
      <formula1>0</formula1>
    </dataValidation>
    <dataValidation type="list" allowBlank="1" showInputMessage="1" showErrorMessage="1" sqref="E13" xr:uid="{00000000-0002-0000-1800-000005000000}">
      <formula1>$AR$1:$BE$1</formula1>
    </dataValidation>
    <dataValidation type="list" allowBlank="1" showInputMessage="1" showErrorMessage="1" sqref="F13" xr:uid="{00000000-0002-0000-1800-000006000000}">
      <formula1>$AV$9:$AV$10</formula1>
    </dataValidation>
  </dataValidations>
  <hyperlinks>
    <hyperlink ref="H16" location="'Shareholding Pattern'!F38" display="Total" xr:uid="{00000000-0004-0000-1800-000000000000}"/>
    <hyperlink ref="F16" location="'Shareholding Pattern'!F38" display="Total"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row>
    <row r="10" spans="5:30"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row>
    <row r="11" spans="5:30"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15" hidden="1" customHeight="1">
      <c r="E15" s="203"/>
      <c r="F15" s="18"/>
      <c r="G15" s="18"/>
      <c r="H15" s="18"/>
      <c r="I15" s="18"/>
      <c r="J15" s="201"/>
      <c r="K15" s="201"/>
      <c r="L15" s="18"/>
      <c r="M15" s="18"/>
      <c r="N15" s="201"/>
      <c r="O15" s="201"/>
      <c r="P15" s="18"/>
      <c r="Q15" s="18"/>
      <c r="R15" s="18"/>
      <c r="S15" s="18"/>
      <c r="T15" s="18"/>
      <c r="U15" s="18"/>
      <c r="V15" s="201"/>
      <c r="W15" s="202"/>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row>
    <row r="10" spans="5:30"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row>
    <row r="11" spans="5:30"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22"/>
  <sheetViews>
    <sheetView showGridLines="0" topLeftCell="A7" zoomScale="90" zoomScaleNormal="90" workbookViewId="0">
      <selection activeCell="X23" sqref="X23"/>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6</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row>
    <row r="10" spans="5:30"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row>
    <row r="11" spans="5:30"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SUM(AC21:AC65541)</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customHeight="1">
      <c r="E15" s="194">
        <v>1</v>
      </c>
      <c r="F15" s="404" t="s">
        <v>721</v>
      </c>
      <c r="G15" s="401" t="s">
        <v>727</v>
      </c>
      <c r="H15" s="47">
        <v>397017</v>
      </c>
      <c r="I15" s="47"/>
      <c r="J15" s="47"/>
      <c r="K15" s="403">
        <f t="shared" ref="K15:K20" si="0">+IFERROR(IF(COUNT(H15:J15),ROUND(SUM(H15:J15),0),""),"")</f>
        <v>397017</v>
      </c>
      <c r="L15" s="51">
        <f>+IFERROR(IF(COUNT(K15),ROUND(K15/'Shareholding Pattern'!$L$57*100,2),""),"")</f>
        <v>2.57</v>
      </c>
      <c r="M15" s="206">
        <f t="shared" ref="M15:M20" si="1">IF(H15="","",H15)</f>
        <v>397017</v>
      </c>
      <c r="N15" s="206"/>
      <c r="O15" s="284">
        <f t="shared" ref="O15:O20" si="2">+IFERROR(IF(COUNT(M15:N15),ROUND(SUM(M15,N15),2),""),"")</f>
        <v>397017</v>
      </c>
      <c r="P15" s="51">
        <f>+IFERROR(IF(COUNT(O15),ROUND(O15/('Shareholding Pattern'!$P$58)*100,2),""),"")</f>
        <v>2.57</v>
      </c>
      <c r="Q15" s="47"/>
      <c r="R15" s="47"/>
      <c r="S15" s="403" t="str">
        <f t="shared" ref="S15:S20" si="3">+IFERROR(IF(COUNT(Q15:R15),ROUND(SUM(Q15:R15),0),""),"")</f>
        <v/>
      </c>
      <c r="T15" s="51">
        <f>+IFERROR(IF(COUNT(K15,S15),ROUND(SUM(S15,K15)/SUM('Shareholding Pattern'!$L$57,'Shareholding Pattern'!$T$57)*100,2),""),"")</f>
        <v>2.57</v>
      </c>
      <c r="U15" s="47"/>
      <c r="V15" s="17" t="str">
        <f t="shared" ref="V15:V20" si="4">+IFERROR(IF(COUNT(U15),ROUND(SUM(U15)/SUM(K15)*100,2),""),0)</f>
        <v/>
      </c>
      <c r="W15" s="47">
        <v>397017</v>
      </c>
      <c r="X15" s="283"/>
      <c r="Y15" s="11"/>
      <c r="Z15" s="11"/>
      <c r="AA15" s="11"/>
      <c r="AB15" s="11"/>
      <c r="AC15" s="11">
        <f t="shared" ref="AC15:AC20" si="5">IF(SUM(H15:W15)&gt;0,1,0)</f>
        <v>1</v>
      </c>
    </row>
    <row r="16" spans="5:30" ht="24.95" customHeight="1">
      <c r="E16" s="194">
        <v>2</v>
      </c>
      <c r="F16" s="404" t="s">
        <v>722</v>
      </c>
      <c r="G16" s="401" t="s">
        <v>728</v>
      </c>
      <c r="H16" s="47">
        <v>235634</v>
      </c>
      <c r="I16" s="47"/>
      <c r="J16" s="47"/>
      <c r="K16" s="403">
        <f t="shared" si="0"/>
        <v>235634</v>
      </c>
      <c r="L16" s="51">
        <f>+IFERROR(IF(COUNT(K16),ROUND(K16/'Shareholding Pattern'!$L$57*100,2),""),"")</f>
        <v>1.52</v>
      </c>
      <c r="M16" s="206">
        <f t="shared" si="1"/>
        <v>235634</v>
      </c>
      <c r="N16" s="206"/>
      <c r="O16" s="284">
        <f t="shared" si="2"/>
        <v>235634</v>
      </c>
      <c r="P16" s="51">
        <f>+IFERROR(IF(COUNT(O16),ROUND(O16/('Shareholding Pattern'!$P$58)*100,2),""),"")</f>
        <v>1.52</v>
      </c>
      <c r="Q16" s="47"/>
      <c r="R16" s="47"/>
      <c r="S16" s="403" t="str">
        <f t="shared" si="3"/>
        <v/>
      </c>
      <c r="T16" s="51">
        <f>+IFERROR(IF(COUNT(K16,S16),ROUND(SUM(S16,K16)/SUM('Shareholding Pattern'!$L$57,'Shareholding Pattern'!$T$57)*100,2),""),"")</f>
        <v>1.52</v>
      </c>
      <c r="U16" s="47"/>
      <c r="V16" s="17" t="str">
        <f t="shared" si="4"/>
        <v/>
      </c>
      <c r="W16" s="47">
        <v>235634</v>
      </c>
      <c r="X16" s="283"/>
      <c r="Y16" s="11"/>
      <c r="Z16" s="11"/>
      <c r="AA16" s="11"/>
      <c r="AB16" s="11"/>
      <c r="AC16" s="11">
        <f t="shared" si="5"/>
        <v>1</v>
      </c>
    </row>
    <row r="17" spans="5:29" ht="24.95" customHeight="1">
      <c r="E17" s="194">
        <v>3</v>
      </c>
      <c r="F17" s="404" t="s">
        <v>723</v>
      </c>
      <c r="G17" s="401" t="s">
        <v>729</v>
      </c>
      <c r="H17" s="47">
        <v>200110</v>
      </c>
      <c r="I17" s="47"/>
      <c r="J17" s="47"/>
      <c r="K17" s="403">
        <f t="shared" si="0"/>
        <v>200110</v>
      </c>
      <c r="L17" s="51">
        <f>+IFERROR(IF(COUNT(K17),ROUND(K17/'Shareholding Pattern'!$L$57*100,2),""),"")</f>
        <v>1.29</v>
      </c>
      <c r="M17" s="206">
        <f t="shared" si="1"/>
        <v>200110</v>
      </c>
      <c r="N17" s="206"/>
      <c r="O17" s="284">
        <f t="shared" si="2"/>
        <v>200110</v>
      </c>
      <c r="P17" s="51">
        <f>+IFERROR(IF(COUNT(O17),ROUND(O17/('Shareholding Pattern'!$P$58)*100,2),""),"")</f>
        <v>1.29</v>
      </c>
      <c r="Q17" s="47"/>
      <c r="R17" s="47"/>
      <c r="S17" s="403" t="str">
        <f t="shared" si="3"/>
        <v/>
      </c>
      <c r="T17" s="51">
        <f>+IFERROR(IF(COUNT(K17,S17),ROUND(SUM(S17,K17)/SUM('Shareholding Pattern'!$L$57,'Shareholding Pattern'!$T$57)*100,2),""),"")</f>
        <v>1.29</v>
      </c>
      <c r="U17" s="47"/>
      <c r="V17" s="17" t="str">
        <f t="shared" si="4"/>
        <v/>
      </c>
      <c r="W17" s="47">
        <v>200110</v>
      </c>
      <c r="X17" s="283"/>
      <c r="Y17" s="11"/>
      <c r="Z17" s="11"/>
      <c r="AA17" s="11"/>
      <c r="AB17" s="11"/>
      <c r="AC17" s="11">
        <f t="shared" si="5"/>
        <v>1</v>
      </c>
    </row>
    <row r="18" spans="5:29" ht="24.95" customHeight="1">
      <c r="E18" s="194">
        <v>4</v>
      </c>
      <c r="F18" s="404" t="s">
        <v>724</v>
      </c>
      <c r="G18" s="401" t="s">
        <v>730</v>
      </c>
      <c r="H18" s="47">
        <v>187137</v>
      </c>
      <c r="I18" s="47"/>
      <c r="J18" s="47"/>
      <c r="K18" s="403">
        <f t="shared" si="0"/>
        <v>187137</v>
      </c>
      <c r="L18" s="51">
        <f>+IFERROR(IF(COUNT(K18),ROUND(K18/'Shareholding Pattern'!$L$57*100,2),""),"")</f>
        <v>1.21</v>
      </c>
      <c r="M18" s="206">
        <f t="shared" si="1"/>
        <v>187137</v>
      </c>
      <c r="N18" s="206"/>
      <c r="O18" s="284">
        <f t="shared" si="2"/>
        <v>187137</v>
      </c>
      <c r="P18" s="51">
        <f>+IFERROR(IF(COUNT(O18),ROUND(O18/('Shareholding Pattern'!$P$58)*100,2),""),"")</f>
        <v>1.21</v>
      </c>
      <c r="Q18" s="47"/>
      <c r="R18" s="47"/>
      <c r="S18" s="403" t="str">
        <f t="shared" si="3"/>
        <v/>
      </c>
      <c r="T18" s="51">
        <f>+IFERROR(IF(COUNT(K18,S18),ROUND(SUM(S18,K18)/SUM('Shareholding Pattern'!$L$57,'Shareholding Pattern'!$T$57)*100,2),""),"")</f>
        <v>1.21</v>
      </c>
      <c r="U18" s="47"/>
      <c r="V18" s="17" t="str">
        <f t="shared" si="4"/>
        <v/>
      </c>
      <c r="W18" s="47">
        <v>187137</v>
      </c>
      <c r="X18" s="283"/>
      <c r="Y18" s="11"/>
      <c r="Z18" s="11"/>
      <c r="AA18" s="11"/>
      <c r="AB18" s="11"/>
      <c r="AC18" s="11">
        <f t="shared" si="5"/>
        <v>1</v>
      </c>
    </row>
    <row r="19" spans="5:29" ht="24.95" customHeight="1">
      <c r="E19" s="194">
        <v>5</v>
      </c>
      <c r="F19" s="404" t="s">
        <v>725</v>
      </c>
      <c r="G19" s="401" t="s">
        <v>731</v>
      </c>
      <c r="H19" s="47">
        <v>164800</v>
      </c>
      <c r="I19" s="47"/>
      <c r="J19" s="47"/>
      <c r="K19" s="403">
        <f t="shared" si="0"/>
        <v>164800</v>
      </c>
      <c r="L19" s="51">
        <f>+IFERROR(IF(COUNT(K19),ROUND(K19/'Shareholding Pattern'!$L$57*100,2),""),"")</f>
        <v>1.07</v>
      </c>
      <c r="M19" s="206">
        <f t="shared" si="1"/>
        <v>164800</v>
      </c>
      <c r="N19" s="206"/>
      <c r="O19" s="284">
        <f t="shared" si="2"/>
        <v>164800</v>
      </c>
      <c r="P19" s="51">
        <f>+IFERROR(IF(COUNT(O19),ROUND(O19/('Shareholding Pattern'!$P$58)*100,2),""),"")</f>
        <v>1.07</v>
      </c>
      <c r="Q19" s="47"/>
      <c r="R19" s="47"/>
      <c r="S19" s="403" t="str">
        <f t="shared" si="3"/>
        <v/>
      </c>
      <c r="T19" s="51">
        <f>+IFERROR(IF(COUNT(K19,S19),ROUND(SUM(S19,K19)/SUM('Shareholding Pattern'!$L$57,'Shareholding Pattern'!$T$57)*100,2),""),"")</f>
        <v>1.07</v>
      </c>
      <c r="U19" s="47"/>
      <c r="V19" s="17" t="str">
        <f t="shared" si="4"/>
        <v/>
      </c>
      <c r="W19" s="47">
        <v>164800</v>
      </c>
      <c r="X19" s="283"/>
      <c r="Y19" s="11"/>
      <c r="Z19" s="11"/>
      <c r="AA19" s="11"/>
      <c r="AB19" s="11"/>
      <c r="AC19" s="11">
        <f t="shared" si="5"/>
        <v>1</v>
      </c>
    </row>
    <row r="20" spans="5:29" ht="24.95" customHeight="1">
      <c r="E20" s="194">
        <v>6</v>
      </c>
      <c r="F20" s="404" t="s">
        <v>726</v>
      </c>
      <c r="G20" s="401" t="s">
        <v>732</v>
      </c>
      <c r="H20" s="47">
        <v>155152</v>
      </c>
      <c r="I20" s="47"/>
      <c r="J20" s="47"/>
      <c r="K20" s="403">
        <f t="shared" si="0"/>
        <v>155152</v>
      </c>
      <c r="L20" s="51">
        <f>+IFERROR(IF(COUNT(K20),ROUND(K20/'Shareholding Pattern'!$L$57*100,2),""),"")</f>
        <v>1</v>
      </c>
      <c r="M20" s="206">
        <f t="shared" si="1"/>
        <v>155152</v>
      </c>
      <c r="N20" s="206"/>
      <c r="O20" s="284">
        <f t="shared" si="2"/>
        <v>155152</v>
      </c>
      <c r="P20" s="51">
        <f>+IFERROR(IF(COUNT(O20),ROUND(O20/('Shareholding Pattern'!$P$58)*100,2),""),"")</f>
        <v>1</v>
      </c>
      <c r="Q20" s="47"/>
      <c r="R20" s="47"/>
      <c r="S20" s="403" t="str">
        <f t="shared" si="3"/>
        <v/>
      </c>
      <c r="T20" s="51">
        <f>+IFERROR(IF(COUNT(K20,S20),ROUND(SUM(S20,K20)/SUM('Shareholding Pattern'!$L$57,'Shareholding Pattern'!$T$57)*100,2),""),"")</f>
        <v>1</v>
      </c>
      <c r="U20" s="47"/>
      <c r="V20" s="17" t="str">
        <f t="shared" si="4"/>
        <v/>
      </c>
      <c r="W20" s="47">
        <v>155152</v>
      </c>
      <c r="X20" s="283"/>
      <c r="Y20" s="11"/>
      <c r="Z20" s="11"/>
      <c r="AA20" s="11"/>
      <c r="AB20" s="11"/>
      <c r="AC20" s="11">
        <f t="shared" si="5"/>
        <v>1</v>
      </c>
    </row>
    <row r="21" spans="5:29" ht="24.95" hidden="1" customHeight="1">
      <c r="E21" s="12"/>
      <c r="F21" s="13"/>
      <c r="G21" s="13"/>
      <c r="H21" s="13"/>
      <c r="I21" s="13"/>
      <c r="J21" s="13"/>
      <c r="K21" s="13"/>
      <c r="L21" s="13"/>
      <c r="M21" s="13"/>
      <c r="N21" s="13"/>
      <c r="O21" s="13"/>
      <c r="P21" s="13"/>
      <c r="Q21" s="13"/>
      <c r="R21" s="13"/>
      <c r="S21" s="13"/>
      <c r="T21" s="13"/>
      <c r="U21" s="13"/>
      <c r="V21" s="13"/>
      <c r="W21" s="197"/>
    </row>
    <row r="22" spans="5:29" ht="20.100000000000001" customHeight="1">
      <c r="E22" s="37"/>
      <c r="F22" s="83" t="s">
        <v>450</v>
      </c>
      <c r="G22" s="70" t="s">
        <v>19</v>
      </c>
      <c r="H22" s="53">
        <f>+IFERROR(IF(COUNT(H14:H21),ROUND(SUM(H14:H21),0),""),"")</f>
        <v>1339850</v>
      </c>
      <c r="I22" s="53" t="str">
        <f>+IFERROR(IF(COUNT(I14:I21),ROUND(SUM(I14:I21),0),""),"")</f>
        <v/>
      </c>
      <c r="J22" s="53" t="str">
        <f>+IFERROR(IF(COUNT(J14:J21),ROUND(SUM(J14:J21),0),""),"")</f>
        <v/>
      </c>
      <c r="K22" s="53">
        <f>+IFERROR(IF(COUNT(K14:K21),ROUND(SUM(K14:K21),0),""),"")</f>
        <v>1339850</v>
      </c>
      <c r="L22" s="17">
        <f>+IFERROR(IF(COUNT(K22),ROUND(K22/'Shareholding Pattern'!$L$57*100,2),""),"")</f>
        <v>8.67</v>
      </c>
      <c r="M22" s="35">
        <f>+IFERROR(IF(COUNT(M14:M21),ROUND(SUM(M14:M21),0),""),"")</f>
        <v>1339850</v>
      </c>
      <c r="N22" s="35" t="str">
        <f>+IFERROR(IF(COUNT(N14:N21),ROUND(SUM(N14:N21),0),""),"")</f>
        <v/>
      </c>
      <c r="O22" s="35">
        <f>+IFERROR(IF(COUNT(O14:O21),ROUND(SUM(O14:O21),0),""),"")</f>
        <v>1339850</v>
      </c>
      <c r="P22" s="17">
        <f>+IFERROR(IF(COUNT(O22),ROUND(O22/('Shareholding Pattern'!$P$58)*100,2),""),"")</f>
        <v>8.67</v>
      </c>
      <c r="Q22" s="53" t="str">
        <f>+IFERROR(IF(COUNT(Q14:Q21),ROUND(SUM(Q14:Q21),0),""),"")</f>
        <v/>
      </c>
      <c r="R22" s="53" t="str">
        <f>+IFERROR(IF(COUNT(R14:R21),ROUND(SUM(R14:R21),0),""),"")</f>
        <v/>
      </c>
      <c r="S22" s="53" t="str">
        <f>+IFERROR(IF(COUNT(S14:S21),ROUND(SUM(S14:S21),0),""),"")</f>
        <v/>
      </c>
      <c r="T22" s="17">
        <f>+IFERROR(IF(COUNT(K22,S22),ROUND(SUM(S22,K22)/SUM('Shareholding Pattern'!$L$57,'Shareholding Pattern'!$T$57)*100,2),""),"")</f>
        <v>8.67</v>
      </c>
      <c r="U22" s="53" t="str">
        <f>+IFERROR(IF(COUNT(U14:U21),ROUND(SUM(U14:U21),0),""),"")</f>
        <v/>
      </c>
      <c r="V22" s="17" t="str">
        <f>+IFERROR(IF(COUNT(U22),ROUND(SUM(U22)/SUM(K22)*100,2),""),0)</f>
        <v/>
      </c>
      <c r="W22" s="53">
        <f>+IFERROR(IF(COUNT(W14:W21),ROUND(SUM(W14:W21),0),""),"")</f>
        <v>1339850</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U20" xr:uid="{00000000-0002-0000-1B00-000000000000}">
      <formula1>H13</formula1>
    </dataValidation>
    <dataValidation type="whole" operator="lessThanOrEqual" allowBlank="1" showInputMessage="1" showErrorMessage="1" sqref="W13 W15:W20" xr:uid="{00000000-0002-0000-1B00-000001000000}">
      <formula1>K13</formula1>
    </dataValidation>
    <dataValidation type="textLength" operator="equal" allowBlank="1" showInputMessage="1" showErrorMessage="1" prompt="[A-Z][A-Z][A-Z][A-Z][A-Z][0-9][0-9][0-9][0-9][A-Z]_x000a__x000a_In absence of PAN write : ZZZZZ9999Z" sqref="G13 G15:G20" xr:uid="{00000000-0002-0000-1B00-000002000000}">
      <formula1>10</formula1>
    </dataValidation>
    <dataValidation type="whole" operator="greaterThanOrEqual" allowBlank="1" showInputMessage="1" showErrorMessage="1" sqref="Q13:R13 M13:N13 H13:J13 H15:J20 Q15:R20 M15:N20" xr:uid="{00000000-0002-0000-1B00-000003000000}">
      <formula1>0</formula1>
    </dataValidation>
  </dataValidations>
  <hyperlinks>
    <hyperlink ref="G22" location="'Shareholding Pattern'!F44" display="Total" xr:uid="{00000000-0004-0000-1B00-000000000000}"/>
    <hyperlink ref="F22" location="'Shareholding Pattern'!F44" display="Total" xr:uid="{00000000-0004-0000-1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1">
              <controlPr defaultSize="0" print="0" autoFill="0" autoPict="0" macro="[0]!opentextblock">
                <anchor moveWithCells="1" sizeWithCells="1">
                  <from>
                    <xdr:col>23</xdr:col>
                    <xdr:colOff>57150</xdr:colOff>
                    <xdr:row>14</xdr:row>
                    <xdr:rowOff>57150</xdr:rowOff>
                  </from>
                  <to>
                    <xdr:col>23</xdr:col>
                    <xdr:colOff>1247775</xdr:colOff>
                    <xdr:row>14</xdr:row>
                    <xdr:rowOff>257175</xdr:rowOff>
                  </to>
                </anchor>
              </controlPr>
            </control>
          </mc:Choice>
        </mc:AlternateContent>
        <mc:AlternateContent xmlns:mc="http://schemas.openxmlformats.org/markup-compatibility/2006">
          <mc:Choice Requires="x14">
            <control shapeId="6146" r:id="rId4" name="Button 2">
              <controlPr defaultSize="0" print="0" autoFill="0" autoPict="0" macro="[0]!opentextblock">
                <anchor moveWithCells="1" sizeWithCells="1">
                  <from>
                    <xdr:col>23</xdr:col>
                    <xdr:colOff>57150</xdr:colOff>
                    <xdr:row>15</xdr:row>
                    <xdr:rowOff>57150</xdr:rowOff>
                  </from>
                  <to>
                    <xdr:col>23</xdr:col>
                    <xdr:colOff>1247775</xdr:colOff>
                    <xdr:row>15</xdr:row>
                    <xdr:rowOff>257175</xdr:rowOff>
                  </to>
                </anchor>
              </controlPr>
            </control>
          </mc:Choice>
        </mc:AlternateContent>
        <mc:AlternateContent xmlns:mc="http://schemas.openxmlformats.org/markup-compatibility/2006">
          <mc:Choice Requires="x14">
            <control shapeId="6147" r:id="rId5" name="Button 3">
              <controlPr defaultSize="0" print="0" autoFill="0" autoPict="0" macro="[0]!opentextblock">
                <anchor moveWithCells="1" sizeWithCells="1">
                  <from>
                    <xdr:col>23</xdr:col>
                    <xdr:colOff>57150</xdr:colOff>
                    <xdr:row>16</xdr:row>
                    <xdr:rowOff>57150</xdr:rowOff>
                  </from>
                  <to>
                    <xdr:col>23</xdr:col>
                    <xdr:colOff>1247775</xdr:colOff>
                    <xdr:row>16</xdr:row>
                    <xdr:rowOff>257175</xdr:rowOff>
                  </to>
                </anchor>
              </controlPr>
            </control>
          </mc:Choice>
        </mc:AlternateContent>
        <mc:AlternateContent xmlns:mc="http://schemas.openxmlformats.org/markup-compatibility/2006">
          <mc:Choice Requires="x14">
            <control shapeId="6148" r:id="rId6" name="Button 4">
              <controlPr defaultSize="0" print="0" autoFill="0" autoPict="0" macro="[0]!opentextblock">
                <anchor moveWithCells="1" sizeWithCells="1">
                  <from>
                    <xdr:col>23</xdr:col>
                    <xdr:colOff>57150</xdr:colOff>
                    <xdr:row>17</xdr:row>
                    <xdr:rowOff>57150</xdr:rowOff>
                  </from>
                  <to>
                    <xdr:col>23</xdr:col>
                    <xdr:colOff>1247775</xdr:colOff>
                    <xdr:row>17</xdr:row>
                    <xdr:rowOff>257175</xdr:rowOff>
                  </to>
                </anchor>
              </controlPr>
            </control>
          </mc:Choice>
        </mc:AlternateContent>
        <mc:AlternateContent xmlns:mc="http://schemas.openxmlformats.org/markup-compatibility/2006">
          <mc:Choice Requires="x14">
            <control shapeId="6149" r:id="rId7" name="Button 5">
              <controlPr defaultSize="0" print="0" autoFill="0" autoPict="0" macro="[0]!opentextblock">
                <anchor moveWithCells="1" sizeWithCells="1">
                  <from>
                    <xdr:col>23</xdr:col>
                    <xdr:colOff>57150</xdr:colOff>
                    <xdr:row>18</xdr:row>
                    <xdr:rowOff>57150</xdr:rowOff>
                  </from>
                  <to>
                    <xdr:col>23</xdr:col>
                    <xdr:colOff>1247775</xdr:colOff>
                    <xdr:row>18</xdr:row>
                    <xdr:rowOff>257175</xdr:rowOff>
                  </to>
                </anchor>
              </controlPr>
            </control>
          </mc:Choice>
        </mc:AlternateContent>
        <mc:AlternateContent xmlns:mc="http://schemas.openxmlformats.org/markup-compatibility/2006">
          <mc:Choice Requires="x14">
            <control shapeId="6150" r:id="rId8" name="Button 6">
              <controlPr defaultSize="0" print="0" autoFill="0" autoPict="0" macro="[0]!opentextblock">
                <anchor moveWithCells="1" sizeWithCells="1">
                  <from>
                    <xdr:col>23</xdr:col>
                    <xdr:colOff>57150</xdr:colOff>
                    <xdr:row>19</xdr:row>
                    <xdr:rowOff>57150</xdr:rowOff>
                  </from>
                  <to>
                    <xdr:col>23</xdr:col>
                    <xdr:colOff>1247775</xdr:colOff>
                    <xdr:row>19</xdr:row>
                    <xdr:rowOff>257175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row>
    <row r="10" spans="5:30"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row>
    <row r="11" spans="5:30"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G16" sqref="G16:I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0" t="s">
        <v>531</v>
      </c>
      <c r="G8" s="327" t="s">
        <v>511</v>
      </c>
      <c r="H8" s="327" t="s">
        <v>512</v>
      </c>
      <c r="I8" s="327" t="s">
        <v>159</v>
      </c>
    </row>
    <row r="9" spans="1:21" ht="20.100000000000001" customHeight="1">
      <c r="D9" s="27">
        <v>1</v>
      </c>
      <c r="E9" s="336" t="s">
        <v>126</v>
      </c>
      <c r="F9" s="207" t="s">
        <v>122</v>
      </c>
      <c r="G9" s="393" t="s">
        <v>122</v>
      </c>
      <c r="H9" s="393" t="s">
        <v>122</v>
      </c>
      <c r="I9" s="393" t="s">
        <v>122</v>
      </c>
      <c r="M9" s="18">
        <v>1</v>
      </c>
      <c r="N9" s="18">
        <v>1</v>
      </c>
      <c r="O9" s="18">
        <v>1</v>
      </c>
      <c r="P9" s="18">
        <v>1</v>
      </c>
      <c r="R9" s="18" t="s">
        <v>553</v>
      </c>
      <c r="S9" s="18" t="s">
        <v>554</v>
      </c>
      <c r="T9" s="18" t="s">
        <v>555</v>
      </c>
      <c r="U9" s="18" t="s">
        <v>556</v>
      </c>
    </row>
    <row r="10" spans="1:21" ht="20.100000000000001" customHeight="1">
      <c r="D10" s="28">
        <v>2</v>
      </c>
      <c r="E10" s="337" t="s">
        <v>127</v>
      </c>
      <c r="F10" s="208" t="s">
        <v>122</v>
      </c>
      <c r="G10" s="394" t="s">
        <v>122</v>
      </c>
      <c r="H10" s="394" t="s">
        <v>122</v>
      </c>
      <c r="I10" s="394" t="s">
        <v>122</v>
      </c>
      <c r="M10" s="18">
        <v>1</v>
      </c>
      <c r="N10" s="18">
        <v>1</v>
      </c>
      <c r="O10" s="18">
        <v>1</v>
      </c>
      <c r="P10" s="18">
        <v>1</v>
      </c>
      <c r="R10" s="18" t="s">
        <v>557</v>
      </c>
      <c r="S10" s="18" t="s">
        <v>558</v>
      </c>
      <c r="T10" s="18" t="s">
        <v>559</v>
      </c>
      <c r="U10" s="18" t="s">
        <v>560</v>
      </c>
    </row>
    <row r="11" spans="1:21" ht="20.100000000000001" customHeight="1">
      <c r="D11" s="28">
        <v>3</v>
      </c>
      <c r="E11" s="337" t="s">
        <v>128</v>
      </c>
      <c r="F11" s="208" t="s">
        <v>122</v>
      </c>
      <c r="G11" s="394" t="s">
        <v>122</v>
      </c>
      <c r="H11" s="394" t="s">
        <v>122</v>
      </c>
      <c r="I11" s="394" t="s">
        <v>122</v>
      </c>
      <c r="M11" s="18">
        <v>1</v>
      </c>
      <c r="N11" s="18">
        <v>1</v>
      </c>
      <c r="O11" s="18">
        <v>1</v>
      </c>
      <c r="P11" s="18">
        <v>1</v>
      </c>
      <c r="R11" s="18" t="s">
        <v>561</v>
      </c>
      <c r="S11" s="18" t="s">
        <v>562</v>
      </c>
      <c r="T11" s="18" t="s">
        <v>563</v>
      </c>
      <c r="U11" s="18" t="s">
        <v>564</v>
      </c>
    </row>
    <row r="12" spans="1:21" ht="30">
      <c r="D12" s="28">
        <v>4</v>
      </c>
      <c r="E12" s="337" t="s">
        <v>129</v>
      </c>
      <c r="F12" s="208" t="s">
        <v>122</v>
      </c>
      <c r="G12" s="394" t="s">
        <v>122</v>
      </c>
      <c r="H12" s="394" t="s">
        <v>122</v>
      </c>
      <c r="I12" s="394" t="s">
        <v>122</v>
      </c>
      <c r="M12" s="18">
        <v>1</v>
      </c>
      <c r="N12" s="18">
        <v>1</v>
      </c>
      <c r="O12" s="18">
        <v>1</v>
      </c>
      <c r="P12" s="18">
        <v>1</v>
      </c>
      <c r="R12" s="18" t="s">
        <v>565</v>
      </c>
      <c r="S12" s="18" t="s">
        <v>566</v>
      </c>
      <c r="T12" s="18" t="s">
        <v>567</v>
      </c>
      <c r="U12" s="18" t="s">
        <v>568</v>
      </c>
    </row>
    <row r="13" spans="1:21" ht="21.75" customHeight="1">
      <c r="D13" s="28">
        <v>5</v>
      </c>
      <c r="E13" s="337" t="s">
        <v>130</v>
      </c>
      <c r="F13" s="208" t="s">
        <v>122</v>
      </c>
      <c r="G13" s="394" t="s">
        <v>122</v>
      </c>
      <c r="H13" s="395" t="s">
        <v>122</v>
      </c>
      <c r="I13" s="395"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6">
        <v>6</v>
      </c>
      <c r="E14" s="338" t="s">
        <v>131</v>
      </c>
      <c r="F14" s="330" t="s">
        <v>122</v>
      </c>
      <c r="G14" s="396" t="s">
        <v>122</v>
      </c>
      <c r="H14" s="328"/>
      <c r="I14" s="329"/>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6">
        <v>7</v>
      </c>
      <c r="E15" s="337" t="s">
        <v>439</v>
      </c>
      <c r="F15" s="390" t="s">
        <v>122</v>
      </c>
      <c r="G15" s="397" t="s">
        <v>122</v>
      </c>
      <c r="H15" s="398" t="s">
        <v>122</v>
      </c>
      <c r="I15" s="398" t="s">
        <v>122</v>
      </c>
      <c r="M15" s="102">
        <v>1</v>
      </c>
      <c r="N15" s="102">
        <v>1</v>
      </c>
      <c r="O15" s="102">
        <v>1</v>
      </c>
      <c r="P15" s="102">
        <v>1</v>
      </c>
      <c r="R15" s="102" t="s">
        <v>577</v>
      </c>
      <c r="S15" s="102" t="s">
        <v>578</v>
      </c>
      <c r="T15" s="102" t="s">
        <v>579</v>
      </c>
      <c r="U15" s="102" t="s">
        <v>580</v>
      </c>
    </row>
    <row r="16" spans="1:21" ht="21" customHeight="1">
      <c r="D16" s="29">
        <v>8</v>
      </c>
      <c r="E16" s="339" t="s">
        <v>662</v>
      </c>
      <c r="F16" s="391" t="s">
        <v>122</v>
      </c>
      <c r="G16" s="463"/>
      <c r="H16" s="464"/>
      <c r="I16" s="465"/>
      <c r="R16" s="201" t="s">
        <v>662</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row>
    <row r="10" spans="5:30"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row>
    <row r="11" spans="5:30"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row>
    <row r="10" spans="5:30"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row>
    <row r="11" spans="5:30" ht="78.75" customHeight="1">
      <c r="E11" s="532"/>
      <c r="F11" s="516"/>
      <c r="G11" s="516"/>
      <c r="H11" s="516"/>
      <c r="I11" s="516"/>
      <c r="J11" s="516"/>
      <c r="K11" s="516"/>
      <c r="L11" s="516"/>
      <c r="M11" s="40" t="s">
        <v>17</v>
      </c>
      <c r="N11" s="40" t="s">
        <v>18</v>
      </c>
      <c r="O11" s="40" t="s">
        <v>19</v>
      </c>
      <c r="P11" s="516"/>
      <c r="Q11" s="516"/>
      <c r="R11" s="532"/>
      <c r="S11" s="532"/>
      <c r="T11" s="516"/>
      <c r="U11" s="40" t="s">
        <v>20</v>
      </c>
      <c r="V11" s="40" t="s">
        <v>21</v>
      </c>
      <c r="W11" s="516"/>
      <c r="X11" s="516"/>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7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24"/>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Q28" sqref="Q28"/>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5</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+IFERROR(IF(COUNT(I13:I20),ROUND(SUMIF($F$13:I20,"Category",I13:I20),0),""),"")</f>
        <v>57</v>
      </c>
      <c r="J3">
        <f ca="1">+IFERROR(IF(COUNT(J13:J20),ROUND(SUMIF($F$13:J20,"Category",J13:J20),0),""),"")</f>
        <v>3197582</v>
      </c>
      <c r="K3" t="str">
        <f>+IFERROR(IF(COUNT(K13:K20),ROUND(SUMIF($F$13:K20,"Category",K13:K20),0),""),"")</f>
        <v/>
      </c>
      <c r="L3" t="str">
        <f>+IFERROR(IF(COUNT(L13:L20),ROUND(SUMIF($F$13:L20,"Category",L13:L20),0),""),"")</f>
        <v/>
      </c>
      <c r="M3">
        <f ca="1">+IFERROR(IF(COUNT(M13:M20),ROUND(SUMIF($F$13:M20,"Category",M13:M20),0),""),"")</f>
        <v>3197582</v>
      </c>
      <c r="N3">
        <f ca="1">+IFERROR(IF(COUNT(N13:N20),ROUND(SUMIF($F$13:N20,"Category",N13:N20),2),""),"")</f>
        <v>20.69</v>
      </c>
      <c r="O3">
        <f ca="1">+IFERROR(IF(COUNT(O13:O20),ROUND(SUMIF($F$13:O20,"Category",O13:O20),0),""),"")</f>
        <v>3197582</v>
      </c>
      <c r="P3" t="str">
        <f>+IFERROR(IF(COUNT(P13:P20),ROUND(SUMIF($F$13:P20,"Category",P13:P20),0),""),"")</f>
        <v/>
      </c>
      <c r="Q3">
        <f ca="1">+IFERROR(IF(COUNT(Q13:Q20),ROUND(SUMIF($F$13:Q20,"Category",Q13:Q20),0),""),"")</f>
        <v>3197582</v>
      </c>
      <c r="R3">
        <f ca="1">+IFERROR(IF(COUNT(R13:R20),ROUND(SUMIF($F$13:R20,"Category",R13:R20),2),""),"")</f>
        <v>20.69</v>
      </c>
      <c r="S3" t="str">
        <f>+IFERROR(IF(COUNT(S13:S20),ROUND(SUMIF($F$13:S20,"Category",S13:S20),0),""),"")</f>
        <v/>
      </c>
      <c r="T3" t="str">
        <f>+IFERROR(IF(COUNT(T13:T20),ROUND(SUMIF($F$13:T20,"Category",T13:T20),0),""),"")</f>
        <v/>
      </c>
      <c r="U3" t="str">
        <f>+IFERROR(IF(COUNT(U13:U20),ROUND(SUMIF($F$13:U20,"Category",U13:U20),0),""),"")</f>
        <v/>
      </c>
      <c r="V3">
        <f ca="1">+IFERROR(IF(COUNT(V13:V20),ROUND(SUMIF($F$13:V20,"Category",V13:V20),2),""),"")</f>
        <v>20.69</v>
      </c>
      <c r="W3" t="str">
        <f>+IFERROR(IF(COUNT(W13:W20),ROUND(SUMIF($F$13:W20,"Category",W13:W20),0),""),"")</f>
        <v/>
      </c>
      <c r="X3" t="str">
        <f>+IFERROR(IF(COUNT(X13:X20),ROUND(SUMIF($F$13:X20,"Category",X13:X20),2),""),"")</f>
        <v/>
      </c>
      <c r="Y3">
        <f ca="1">+IFERROR(IF(COUNT(Y13:Y20),ROUND(SUMIF($F$13:Y20,"Category",Y13:Y20),0),""),"")</f>
        <v>3197482</v>
      </c>
    </row>
    <row r="4" spans="4:54" hidden="1"/>
    <row r="5" spans="4:54" hidden="1"/>
    <row r="6" spans="4:54" hidden="1"/>
    <row r="9" spans="4:54" ht="29.25" customHeight="1">
      <c r="D9" s="533" t="s">
        <v>137</v>
      </c>
      <c r="E9" s="533" t="s">
        <v>34</v>
      </c>
      <c r="F9" s="533" t="s">
        <v>434</v>
      </c>
      <c r="G9" s="478" t="s">
        <v>136</v>
      </c>
      <c r="H9" s="516" t="s">
        <v>1</v>
      </c>
      <c r="I9" s="478" t="s">
        <v>426</v>
      </c>
      <c r="J9" s="516" t="s">
        <v>3</v>
      </c>
      <c r="K9" s="516" t="s">
        <v>4</v>
      </c>
      <c r="L9" s="516" t="s">
        <v>5</v>
      </c>
      <c r="M9" s="516" t="s">
        <v>6</v>
      </c>
      <c r="N9" s="516" t="s">
        <v>7</v>
      </c>
      <c r="O9" s="516" t="s">
        <v>8</v>
      </c>
      <c r="P9" s="516"/>
      <c r="Q9" s="516"/>
      <c r="R9" s="516"/>
      <c r="S9" s="516" t="s">
        <v>9</v>
      </c>
      <c r="T9" s="533" t="s">
        <v>505</v>
      </c>
      <c r="U9" s="533" t="s">
        <v>134</v>
      </c>
      <c r="V9" s="516" t="s">
        <v>107</v>
      </c>
      <c r="W9" s="516" t="s">
        <v>12</v>
      </c>
      <c r="X9" s="516"/>
      <c r="Y9" s="516" t="s">
        <v>14</v>
      </c>
      <c r="Z9" s="466" t="s">
        <v>499</v>
      </c>
      <c r="AV9" t="s">
        <v>34</v>
      </c>
    </row>
    <row r="10" spans="4:54" ht="31.5" customHeight="1">
      <c r="D10" s="531"/>
      <c r="E10" s="531"/>
      <c r="F10" s="531"/>
      <c r="G10" s="479"/>
      <c r="H10" s="516"/>
      <c r="I10" s="531"/>
      <c r="J10" s="516"/>
      <c r="K10" s="516"/>
      <c r="L10" s="516"/>
      <c r="M10" s="516"/>
      <c r="N10" s="516"/>
      <c r="O10" s="516" t="s">
        <v>15</v>
      </c>
      <c r="P10" s="516"/>
      <c r="Q10" s="516"/>
      <c r="R10" s="516" t="s">
        <v>16</v>
      </c>
      <c r="S10" s="516"/>
      <c r="T10" s="531"/>
      <c r="U10" s="531"/>
      <c r="V10" s="516"/>
      <c r="W10" s="516"/>
      <c r="X10" s="516"/>
      <c r="Y10" s="516"/>
      <c r="Z10" s="516"/>
      <c r="AV10" t="s">
        <v>437</v>
      </c>
    </row>
    <row r="11" spans="4:54" ht="75">
      <c r="D11" s="532"/>
      <c r="E11" s="532"/>
      <c r="F11" s="532"/>
      <c r="G11" s="480"/>
      <c r="H11" s="516"/>
      <c r="I11" s="532"/>
      <c r="J11" s="516"/>
      <c r="K11" s="516"/>
      <c r="L11" s="516"/>
      <c r="M11" s="516"/>
      <c r="N11" s="516"/>
      <c r="O11" s="40" t="s">
        <v>17</v>
      </c>
      <c r="P11" s="40" t="s">
        <v>18</v>
      </c>
      <c r="Q11" s="40" t="s">
        <v>19</v>
      </c>
      <c r="R11" s="516"/>
      <c r="S11" s="516"/>
      <c r="T11" s="532"/>
      <c r="U11" s="532"/>
      <c r="V11" s="516"/>
      <c r="W11" s="40" t="s">
        <v>20</v>
      </c>
      <c r="X11" s="40" t="s">
        <v>21</v>
      </c>
      <c r="Y11" s="516"/>
      <c r="Z11" s="516"/>
    </row>
    <row r="12" spans="4:54"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SUM(AC20:AC65539)</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0" t="s">
        <v>405</v>
      </c>
      <c r="F15" s="400" t="s">
        <v>34</v>
      </c>
      <c r="G15" s="288"/>
      <c r="H15" s="399"/>
      <c r="I15" s="47">
        <v>23</v>
      </c>
      <c r="J15" s="47">
        <v>84674</v>
      </c>
      <c r="K15" s="47"/>
      <c r="L15" s="47"/>
      <c r="M15" s="405">
        <f>+IFERROR(IF(COUNT(J15:L15),ROUND(SUM(J15:L15),0),""),"")</f>
        <v>84674</v>
      </c>
      <c r="N15" s="236">
        <f>+IFERROR(IF(COUNT(M15),ROUND(M15/'Shareholding Pattern'!$L$57*100,2),""),"")</f>
        <v>0.55000000000000004</v>
      </c>
      <c r="O15" s="47">
        <f>IF(J15="","",J15)</f>
        <v>84674</v>
      </c>
      <c r="P15" s="47"/>
      <c r="Q15" s="405">
        <f>+IFERROR(IF(COUNT(O15:P15),ROUND(SUM(O15,P15),2),""),"")</f>
        <v>84674</v>
      </c>
      <c r="R15" s="236">
        <f>+IFERROR(IF(COUNT(Q15),ROUND(Q15/('Shareholding Pattern'!$P$58)*100,2),""),"")</f>
        <v>0.55000000000000004</v>
      </c>
      <c r="S15" s="47"/>
      <c r="T15" s="47"/>
      <c r="U15" s="405" t="str">
        <f>+IFERROR(IF(COUNT(S15:T15),ROUND(SUM(S15:T15),0),""),"")</f>
        <v/>
      </c>
      <c r="V15" s="236">
        <f>+IFERROR(IF(COUNT(M15,U15),ROUND(SUM(U15,M15)/SUM('Shareholding Pattern'!$L$57,'Shareholding Pattern'!$T$57)*100,2),""),"")</f>
        <v>0.55000000000000004</v>
      </c>
      <c r="W15" s="47"/>
      <c r="X15" s="235" t="str">
        <f>+IFERROR(IF(COUNT(W15),ROUND(SUM(W15)/SUM(M15)*100,2),""),0)</f>
        <v/>
      </c>
      <c r="Y15" s="47">
        <v>84674</v>
      </c>
      <c r="Z15" s="283"/>
      <c r="AA15" s="11"/>
      <c r="AB15" s="11"/>
      <c r="AC15" s="11">
        <f>IF(SUM(H15:Y15)&gt;0,1,0)</f>
        <v>1</v>
      </c>
    </row>
    <row r="16" spans="4:54" ht="24.75" customHeight="1">
      <c r="D16" s="89">
        <v>2</v>
      </c>
      <c r="E16" s="400" t="s">
        <v>498</v>
      </c>
      <c r="F16" s="400" t="s">
        <v>437</v>
      </c>
      <c r="G16" s="400" t="s">
        <v>719</v>
      </c>
      <c r="H16" s="401" t="s">
        <v>720</v>
      </c>
      <c r="I16" s="402">
        <v>1</v>
      </c>
      <c r="J16" s="47">
        <v>2943259</v>
      </c>
      <c r="K16" s="47"/>
      <c r="L16" s="47"/>
      <c r="M16" s="405">
        <f>+IFERROR(IF(COUNT(J16:L16),ROUND(SUM(J16:L16),0),""),"")</f>
        <v>2943259</v>
      </c>
      <c r="N16" s="236">
        <f>+IFERROR(IF(COUNT(M16),ROUND(M16/'Shareholding Pattern'!$L$57*100,2),""),"")</f>
        <v>19.04</v>
      </c>
      <c r="O16" s="47">
        <f>IF(J16="","",J16)</f>
        <v>2943259</v>
      </c>
      <c r="P16" s="47"/>
      <c r="Q16" s="405">
        <f>+IFERROR(IF(COUNT(O16:P16),ROUND(SUM(O16,P16),2),""),"")</f>
        <v>2943259</v>
      </c>
      <c r="R16" s="236">
        <f>+IFERROR(IF(COUNT(Q16),ROUND(Q16/('Shareholding Pattern'!$P$58)*100,2),""),"")</f>
        <v>19.04</v>
      </c>
      <c r="S16" s="47"/>
      <c r="T16" s="47"/>
      <c r="U16" s="405" t="str">
        <f>+IFERROR(IF(COUNT(S16:T16),ROUND(SUM(S16:T16),0),""),"")</f>
        <v/>
      </c>
      <c r="V16" s="236">
        <f>+IFERROR(IF(COUNT(M16,U16),ROUND(SUM(U16,M16)/SUM('Shareholding Pattern'!$L$57,'Shareholding Pattern'!$T$57)*100,2),""),"")</f>
        <v>19.04</v>
      </c>
      <c r="W16" s="47"/>
      <c r="X16" s="235" t="str">
        <f>+IFERROR(IF(COUNT(W16),ROUND(SUM(W16)/SUM(M16)*100,2),""),0)</f>
        <v/>
      </c>
      <c r="Y16" s="47">
        <v>2943259</v>
      </c>
      <c r="Z16" s="283"/>
      <c r="AA16" s="11"/>
      <c r="AB16" s="11"/>
      <c r="AC16" s="11">
        <f>IF(SUM(H16:Y16)&gt;0,1,0)</f>
        <v>1</v>
      </c>
    </row>
    <row r="17" spans="4:29" ht="24.75" customHeight="1">
      <c r="D17" s="89">
        <v>3</v>
      </c>
      <c r="E17" s="400" t="s">
        <v>498</v>
      </c>
      <c r="F17" s="400" t="s">
        <v>34</v>
      </c>
      <c r="G17" s="288"/>
      <c r="H17" s="399"/>
      <c r="I17" s="47">
        <v>30</v>
      </c>
      <c r="J17" s="47">
        <v>3107768</v>
      </c>
      <c r="K17" s="47"/>
      <c r="L17" s="47"/>
      <c r="M17" s="405">
        <f>+IFERROR(IF(COUNT(J17:L17),ROUND(SUM(J17:L17),0),""),"")</f>
        <v>3107768</v>
      </c>
      <c r="N17" s="236">
        <f>+IFERROR(IF(COUNT(M17),ROUND(M17/'Shareholding Pattern'!$L$57*100,2),""),"")</f>
        <v>20.11</v>
      </c>
      <c r="O17" s="47">
        <f>IF(J17="","",J17)</f>
        <v>3107768</v>
      </c>
      <c r="P17" s="47"/>
      <c r="Q17" s="405">
        <f>+IFERROR(IF(COUNT(O17:P17),ROUND(SUM(O17,P17),2),""),"")</f>
        <v>3107768</v>
      </c>
      <c r="R17" s="236">
        <f>+IFERROR(IF(COUNT(Q17),ROUND(Q17/('Shareholding Pattern'!$P$58)*100,2),""),"")</f>
        <v>20.11</v>
      </c>
      <c r="S17" s="47"/>
      <c r="T17" s="47"/>
      <c r="U17" s="405" t="str">
        <f>+IFERROR(IF(COUNT(S17:T17),ROUND(SUM(S17:T17),0),""),"")</f>
        <v/>
      </c>
      <c r="V17" s="236">
        <f>+IFERROR(IF(COUNT(M17,U17),ROUND(SUM(U17,M17)/SUM('Shareholding Pattern'!$L$57,'Shareholding Pattern'!$T$57)*100,2),""),"")</f>
        <v>20.11</v>
      </c>
      <c r="W17" s="47"/>
      <c r="X17" s="235" t="str">
        <f>+IFERROR(IF(COUNT(W17),ROUND(SUM(W17)/SUM(M17)*100,2),""),0)</f>
        <v/>
      </c>
      <c r="Y17" s="47">
        <v>3107668</v>
      </c>
      <c r="Z17" s="283"/>
      <c r="AA17" s="11"/>
      <c r="AB17" s="11"/>
      <c r="AC17" s="11">
        <f>IF(SUM(H17:Y17)&gt;0,1,0)</f>
        <v>1</v>
      </c>
    </row>
    <row r="18" spans="4:29" ht="24.75" customHeight="1">
      <c r="D18" s="89">
        <v>4</v>
      </c>
      <c r="E18" s="400" t="s">
        <v>393</v>
      </c>
      <c r="F18" s="400" t="s">
        <v>34</v>
      </c>
      <c r="G18" s="288"/>
      <c r="H18" s="399"/>
      <c r="I18" s="47">
        <v>1</v>
      </c>
      <c r="J18" s="47">
        <v>100</v>
      </c>
      <c r="K18" s="47"/>
      <c r="L18" s="47"/>
      <c r="M18" s="405">
        <f>+IFERROR(IF(COUNT(J18:L18),ROUND(SUM(J18:L18),0),""),"")</f>
        <v>100</v>
      </c>
      <c r="N18" s="236">
        <f>+IFERROR(IF(COUNT(M18),ROUND(M18/'Shareholding Pattern'!$L$57*100,2),""),"")</f>
        <v>0</v>
      </c>
      <c r="O18" s="47">
        <f>IF(J18="","",J18)</f>
        <v>100</v>
      </c>
      <c r="P18" s="47"/>
      <c r="Q18" s="405">
        <f>+IFERROR(IF(COUNT(O18:P18),ROUND(SUM(O18,P18),2),""),"")</f>
        <v>100</v>
      </c>
      <c r="R18" s="236">
        <f>+IFERROR(IF(COUNT(Q18),ROUND(Q18/('Shareholding Pattern'!$P$58)*100,2),""),"")</f>
        <v>0</v>
      </c>
      <c r="S18" s="47"/>
      <c r="T18" s="47"/>
      <c r="U18" s="405" t="str">
        <f>+IFERROR(IF(COUNT(S18:T18),ROUND(SUM(S18:T18),0),""),"")</f>
        <v/>
      </c>
      <c r="V18" s="236">
        <f>+IFERROR(IF(COUNT(M18,U18),ROUND(SUM(U18,M18)/SUM('Shareholding Pattern'!$L$57,'Shareholding Pattern'!$T$57)*100,2),""),"")</f>
        <v>0</v>
      </c>
      <c r="W18" s="47"/>
      <c r="X18" s="235" t="str">
        <f>+IFERROR(IF(COUNT(W18),ROUND(SUM(W18)/SUM(M18)*100,2),""),0)</f>
        <v/>
      </c>
      <c r="Y18" s="47">
        <v>100</v>
      </c>
      <c r="Z18" s="283"/>
      <c r="AA18" s="11"/>
      <c r="AB18" s="11"/>
      <c r="AC18" s="11">
        <f>IF(SUM(H18:Y18)&gt;0,1,0)</f>
        <v>1</v>
      </c>
    </row>
    <row r="19" spans="4:29" ht="24.75" customHeight="1">
      <c r="D19" s="89">
        <v>5</v>
      </c>
      <c r="E19" s="400" t="s">
        <v>633</v>
      </c>
      <c r="F19" s="400" t="s">
        <v>34</v>
      </c>
      <c r="G19" s="400" t="s">
        <v>718</v>
      </c>
      <c r="H19" s="399"/>
      <c r="I19" s="47">
        <v>3</v>
      </c>
      <c r="J19" s="47">
        <v>5040</v>
      </c>
      <c r="K19" s="47"/>
      <c r="L19" s="47"/>
      <c r="M19" s="405">
        <f>+IFERROR(IF(COUNT(J19:L19),ROUND(SUM(J19:L19),0),""),"")</f>
        <v>5040</v>
      </c>
      <c r="N19" s="236">
        <f>+IFERROR(IF(COUNT(M19),ROUND(M19/'Shareholding Pattern'!$L$57*100,2),""),"")</f>
        <v>0.03</v>
      </c>
      <c r="O19" s="47">
        <f>IF(J19="","",J19)</f>
        <v>5040</v>
      </c>
      <c r="P19" s="47"/>
      <c r="Q19" s="405">
        <f>+IFERROR(IF(COUNT(O19:P19),ROUND(SUM(O19,P19),2),""),"")</f>
        <v>5040</v>
      </c>
      <c r="R19" s="236">
        <f>+IFERROR(IF(COUNT(Q19),ROUND(Q19/('Shareholding Pattern'!$P$58)*100,2),""),"")</f>
        <v>0.03</v>
      </c>
      <c r="S19" s="47"/>
      <c r="T19" s="47"/>
      <c r="U19" s="405" t="str">
        <f>+IFERROR(IF(COUNT(S19:T19),ROUND(SUM(S19:T19),0),""),"")</f>
        <v/>
      </c>
      <c r="V19" s="236">
        <f>+IFERROR(IF(COUNT(M19,U19),ROUND(SUM(U19,M19)/SUM('Shareholding Pattern'!$L$57,'Shareholding Pattern'!$T$57)*100,2),""),"")</f>
        <v>0.03</v>
      </c>
      <c r="W19" s="47"/>
      <c r="X19" s="235" t="str">
        <f>+IFERROR(IF(COUNT(W19),ROUND(SUM(W19)/SUM(M19)*100,2),""),0)</f>
        <v/>
      </c>
      <c r="Y19" s="47">
        <v>5040</v>
      </c>
      <c r="Z19" s="283"/>
      <c r="AA19" s="11"/>
      <c r="AB19" s="11"/>
      <c r="AC19" s="11">
        <f>IF(SUM(H19:Y19)&gt;0,1,0)</f>
        <v>1</v>
      </c>
    </row>
    <row r="20" spans="4:29" ht="0.75" hidden="1" customHeight="1">
      <c r="D20" s="203"/>
      <c r="E20" s="18"/>
      <c r="F20" s="18"/>
      <c r="G20" s="18"/>
      <c r="H20" s="18"/>
      <c r="I20" s="18"/>
      <c r="J20" s="18"/>
      <c r="K20" s="201"/>
      <c r="L20" s="201"/>
      <c r="M20" s="18"/>
      <c r="N20" s="18"/>
      <c r="O20" s="201"/>
      <c r="P20" s="201"/>
      <c r="Q20" s="18"/>
      <c r="R20" s="18"/>
      <c r="S20" s="18"/>
      <c r="T20" s="18"/>
      <c r="U20" s="18"/>
      <c r="V20" s="18"/>
      <c r="W20" s="201"/>
      <c r="X20" s="18"/>
      <c r="Y20" s="202"/>
    </row>
    <row r="21" spans="4:29" ht="24.95" customHeight="1">
      <c r="D21" s="128"/>
      <c r="E21" s="36"/>
      <c r="F21" s="36"/>
      <c r="G21" s="60" t="s">
        <v>450</v>
      </c>
      <c r="H21" s="60" t="s">
        <v>19</v>
      </c>
      <c r="I21" s="64">
        <f ca="1">+IFERROR(IF(COUNT(I13:I20),ROUND(SUMIF($F$13:I20,"Category",I13:I20),0),""),"")</f>
        <v>57</v>
      </c>
      <c r="J21" s="64">
        <f ca="1">+IFERROR(IF(COUNT(J13:J20),ROUND(SUMIF($F$13:J20,"Category",J13:J20),0),""),"")</f>
        <v>3197582</v>
      </c>
      <c r="K21" s="64" t="str">
        <f>+IFERROR(IF(COUNT(K13:K20),ROUND(SUMIF($F$13:K20,"Category",K13:K20),0),""),"")</f>
        <v/>
      </c>
      <c r="L21" s="64" t="str">
        <f>+IFERROR(IF(COUNT(L13:L20),ROUND(SUMIF($F$13:L20,"Category",L13:L20),0),""),"")</f>
        <v/>
      </c>
      <c r="M21" s="64">
        <f ca="1">+IFERROR(IF(COUNT(M13:M20),ROUND(SUMIF($F$13:M20,"Category",M13:M20),0),""),"")</f>
        <v>3197582</v>
      </c>
      <c r="N21" s="235">
        <f ca="1">+IFERROR(IF(COUNT(N13:N20),ROUND(SUMIF($F$13:N20,"Category",N13:N20),2),""),"")</f>
        <v>20.69</v>
      </c>
      <c r="O21" s="188">
        <f ca="1">+IFERROR(IF(COUNT(O13:O20),ROUND(SUMIF($F$13:O20,"Category",O13:O20),0),""),"")</f>
        <v>3197582</v>
      </c>
      <c r="P21" s="188" t="str">
        <f>+IFERROR(IF(COUNT(P13:P20),ROUND(SUMIF($F$13:P20,"Category",P13:P20),0),""),"")</f>
        <v/>
      </c>
      <c r="Q21" s="188">
        <f ca="1">+IFERROR(IF(COUNT(Q13:Q20),ROUND(SUMIF($F$13:Q20,"Category",Q13:Q20),0),""),"")</f>
        <v>3197582</v>
      </c>
      <c r="R21" s="235">
        <f ca="1">+IFERROR(IF(COUNT(R13:R20),ROUND(SUMIF($F$13:R20,"Category",R13:R20),2),""),"")</f>
        <v>20.69</v>
      </c>
      <c r="S21" s="64" t="str">
        <f>+IFERROR(IF(COUNT(S13:S20),ROUND(SUMIF($F$13:S20,"Category",S13:S20),0),""),"")</f>
        <v/>
      </c>
      <c r="T21" s="64" t="str">
        <f>+IFERROR(IF(COUNT(T13:T20),ROUND(SUMIF($F$13:T20,"Category",T13:T20),0),""),"")</f>
        <v/>
      </c>
      <c r="U21" s="64" t="str">
        <f>+IFERROR(IF(COUNT(U13:U20),ROUND(SUMIF($F$13:U20,"Category",U13:U20),0),""),"")</f>
        <v/>
      </c>
      <c r="V21" s="235">
        <f ca="1">+IFERROR(IF(COUNT(V13:V20),ROUND(SUMIF($F$13:V20,"Category",V13:V20),2),""),"")</f>
        <v>20.69</v>
      </c>
      <c r="W21" s="64" t="str">
        <f>+IFERROR(IF(COUNT(W13:W20),ROUND(SUMIF($F$13:W20,"Category",W13:W20),0),""),"")</f>
        <v/>
      </c>
      <c r="X21" s="235" t="str">
        <f>+IFERROR(IF(COUNT(W21),ROUND(SUM(W21)/SUM(M21)*100,2),""),0)</f>
        <v/>
      </c>
      <c r="Y21" s="64">
        <f ca="1">+IFERROR(IF(COUNT(Y13:Y20),ROUND(SUMIF($F$13:Y20,"Category",Y13:Y20),0),""),"")</f>
        <v>3197482</v>
      </c>
    </row>
    <row r="24" spans="4:29">
      <c r="G24" s="102"/>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19" xr:uid="{00000000-0002-0000-1F00-000000000000}">
      <formula1>M13</formula1>
    </dataValidation>
    <dataValidation type="whole" operator="lessThanOrEqual" allowBlank="1" showInputMessage="1" showErrorMessage="1" sqref="W13 W15:W19" xr:uid="{00000000-0002-0000-1F00-000001000000}">
      <formula1>J13</formula1>
    </dataValidation>
    <dataValidation type="whole" operator="greaterThanOrEqual" allowBlank="1" showInputMessage="1" showErrorMessage="1" sqref="O13:P13 J13:L13 S13:T13 J15:L19 S15:T19 O15:P19" xr:uid="{00000000-0002-0000-1F00-000002000000}">
      <formula1>0</formula1>
    </dataValidation>
    <dataValidation type="textLength" operator="equal" allowBlank="1" showInputMessage="1" showErrorMessage="1" prompt="[A-Z][A-Z][A-Z][A-Z][A-Z][0-9][0-9][0-9][0-9][A-Z]_x000a__x000a_In absence of PAN write : ZZZZZ9999Z" sqref="H13 H15:H19" xr:uid="{00000000-0002-0000-1F00-000003000000}">
      <formula1>10</formula1>
    </dataValidation>
    <dataValidation type="list" allowBlank="1" showInputMessage="1" showErrorMessage="1" sqref="F13 F15:F19" xr:uid="{00000000-0002-0000-1F00-000004000000}">
      <formula1>$AV$9:$AV$10</formula1>
    </dataValidation>
    <dataValidation type="list" allowBlank="1" showInputMessage="1" showErrorMessage="1" sqref="E13 E15:E19" xr:uid="{00000000-0002-0000-1F00-000005000000}">
      <formula1>$AE$1:$BB$1</formula1>
    </dataValidation>
    <dataValidation type="whole" operator="greaterThan" allowBlank="1" showInputMessage="1" showErrorMessage="1" sqref="I13 I15:I19" xr:uid="{00000000-0002-0000-1F00-000006000000}">
      <formula1>0</formula1>
    </dataValidation>
  </dataValidations>
  <hyperlinks>
    <hyperlink ref="H21" location="'Shareholding Pattern'!F48" display="Total" xr:uid="{00000000-0004-0000-1F00-000000000000}"/>
    <hyperlink ref="G21"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mc:AlternateContent xmlns:mc="http://schemas.openxmlformats.org/markup-compatibility/2006">
          <mc:Choice Requires="x14">
            <control shapeId="4098" r:id="rId5" name="Button 2">
              <controlPr defaultSize="0" print="0" autoFill="0" autoPict="0" macro="[0]!opentextblock">
                <anchor moveWithCells="1" sizeWithCells="1">
                  <from>
                    <xdr:col>25</xdr:col>
                    <xdr:colOff>57150</xdr:colOff>
                    <xdr:row>15</xdr:row>
                    <xdr:rowOff>57150</xdr:rowOff>
                  </from>
                  <to>
                    <xdr:col>25</xdr:col>
                    <xdr:colOff>1314450</xdr:colOff>
                    <xdr:row>15</xdr:row>
                    <xdr:rowOff>257175</xdr:rowOff>
                  </to>
                </anchor>
              </controlPr>
            </control>
          </mc:Choice>
        </mc:AlternateContent>
        <mc:AlternateContent xmlns:mc="http://schemas.openxmlformats.org/markup-compatibility/2006">
          <mc:Choice Requires="x14">
            <control shapeId="4099" r:id="rId6" name="Button 3">
              <controlPr defaultSize="0" print="0" autoFill="0" autoPict="0" macro="[0]!opentextblock">
                <anchor moveWithCells="1" sizeWithCells="1">
                  <from>
                    <xdr:col>25</xdr:col>
                    <xdr:colOff>57150</xdr:colOff>
                    <xdr:row>16</xdr:row>
                    <xdr:rowOff>57150</xdr:rowOff>
                  </from>
                  <to>
                    <xdr:col>25</xdr:col>
                    <xdr:colOff>1314450</xdr:colOff>
                    <xdr:row>16</xdr:row>
                    <xdr:rowOff>257175</xdr:rowOff>
                  </to>
                </anchor>
              </controlPr>
            </control>
          </mc:Choice>
        </mc:AlternateContent>
        <mc:AlternateContent xmlns:mc="http://schemas.openxmlformats.org/markup-compatibility/2006">
          <mc:Choice Requires="x14">
            <control shapeId="4100" r:id="rId7" name="Button 4">
              <controlPr defaultSize="0" print="0" autoFill="0" autoPict="0" macro="[0]!opentextblock">
                <anchor moveWithCells="1" sizeWithCells="1">
                  <from>
                    <xdr:col>25</xdr:col>
                    <xdr:colOff>57150</xdr:colOff>
                    <xdr:row>17</xdr:row>
                    <xdr:rowOff>57150</xdr:rowOff>
                  </from>
                  <to>
                    <xdr:col>25</xdr:col>
                    <xdr:colOff>1314450</xdr:colOff>
                    <xdr:row>17</xdr:row>
                    <xdr:rowOff>257175</xdr:rowOff>
                  </to>
                </anchor>
              </controlPr>
            </control>
          </mc:Choice>
        </mc:AlternateContent>
        <mc:AlternateContent xmlns:mc="http://schemas.openxmlformats.org/markup-compatibility/2006">
          <mc:Choice Requires="x14">
            <control shapeId="4101" r:id="rId8" name="Button 5">
              <controlPr defaultSize="0" print="0" autoFill="0" autoPict="0" macro="[0]!opentextblock">
                <anchor moveWithCells="1" sizeWithCells="1">
                  <from>
                    <xdr:col>25</xdr:col>
                    <xdr:colOff>57150</xdr:colOff>
                    <xdr:row>18</xdr:row>
                    <xdr:rowOff>57150</xdr:rowOff>
                  </from>
                  <to>
                    <xdr:col>25</xdr:col>
                    <xdr:colOff>1314450</xdr:colOff>
                    <xdr:row>18</xdr:row>
                    <xdr:rowOff>257175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48" t="s">
        <v>140</v>
      </c>
      <c r="D9" s="533" t="s">
        <v>34</v>
      </c>
      <c r="E9" s="516" t="s">
        <v>139</v>
      </c>
      <c r="F9" s="516" t="s">
        <v>136</v>
      </c>
      <c r="G9" s="516" t="s">
        <v>1</v>
      </c>
      <c r="H9" s="466" t="s">
        <v>426</v>
      </c>
      <c r="I9" s="516" t="s">
        <v>3</v>
      </c>
      <c r="J9" s="516" t="s">
        <v>4</v>
      </c>
      <c r="K9" s="516" t="s">
        <v>5</v>
      </c>
      <c r="L9" s="516" t="s">
        <v>6</v>
      </c>
      <c r="M9" s="516" t="s">
        <v>7</v>
      </c>
      <c r="N9" s="516" t="s">
        <v>8</v>
      </c>
      <c r="O9" s="516"/>
      <c r="P9" s="516"/>
      <c r="Q9" s="516"/>
      <c r="R9" s="516" t="s">
        <v>9</v>
      </c>
      <c r="S9" s="533" t="s">
        <v>505</v>
      </c>
      <c r="T9" s="533" t="s">
        <v>134</v>
      </c>
      <c r="U9" s="516" t="s">
        <v>107</v>
      </c>
      <c r="V9" s="516" t="s">
        <v>12</v>
      </c>
      <c r="W9" s="516"/>
      <c r="X9" s="516" t="s">
        <v>14</v>
      </c>
      <c r="Y9" s="466" t="s">
        <v>499</v>
      </c>
    </row>
    <row r="10" spans="3:30" ht="31.5" customHeight="1">
      <c r="C10" s="549"/>
      <c r="D10" s="531"/>
      <c r="E10" s="516"/>
      <c r="F10" s="516"/>
      <c r="G10" s="516"/>
      <c r="H10" s="516"/>
      <c r="I10" s="516"/>
      <c r="J10" s="516"/>
      <c r="K10" s="516"/>
      <c r="L10" s="516"/>
      <c r="M10" s="516"/>
      <c r="N10" s="516" t="s">
        <v>15</v>
      </c>
      <c r="O10" s="516"/>
      <c r="P10" s="516"/>
      <c r="Q10" s="516" t="s">
        <v>16</v>
      </c>
      <c r="R10" s="516"/>
      <c r="S10" s="531"/>
      <c r="T10" s="531"/>
      <c r="U10" s="516"/>
      <c r="V10" s="516"/>
      <c r="W10" s="516"/>
      <c r="X10" s="516"/>
      <c r="Y10" s="516"/>
    </row>
    <row r="11" spans="3:30" ht="78.75" customHeight="1">
      <c r="C11" s="550"/>
      <c r="D11" s="532"/>
      <c r="E11" s="516"/>
      <c r="F11" s="516"/>
      <c r="G11" s="516"/>
      <c r="H11" s="516"/>
      <c r="I11" s="516"/>
      <c r="J11" s="516"/>
      <c r="K11" s="516"/>
      <c r="L11" s="516"/>
      <c r="M11" s="516"/>
      <c r="N11" s="40" t="s">
        <v>17</v>
      </c>
      <c r="O11" s="40" t="s">
        <v>18</v>
      </c>
      <c r="P11" s="40" t="s">
        <v>19</v>
      </c>
      <c r="Q11" s="516"/>
      <c r="R11" s="516"/>
      <c r="S11" s="532"/>
      <c r="T11" s="532"/>
      <c r="U11" s="516"/>
      <c r="V11" s="40" t="s">
        <v>20</v>
      </c>
      <c r="W11" s="40" t="s">
        <v>21</v>
      </c>
      <c r="X11" s="516"/>
      <c r="Y11" s="516"/>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30"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30" ht="20.1000000000000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3" t="s">
        <v>137</v>
      </c>
      <c r="E9" s="516" t="s">
        <v>136</v>
      </c>
      <c r="F9" s="516" t="s">
        <v>1</v>
      </c>
      <c r="G9" s="466" t="s">
        <v>426</v>
      </c>
      <c r="H9" s="516" t="s">
        <v>3</v>
      </c>
      <c r="I9" s="516" t="s">
        <v>4</v>
      </c>
      <c r="J9" s="516" t="s">
        <v>5</v>
      </c>
      <c r="K9" s="516" t="s">
        <v>6</v>
      </c>
      <c r="L9" s="516" t="s">
        <v>7</v>
      </c>
      <c r="M9" s="516" t="s">
        <v>8</v>
      </c>
      <c r="N9" s="516"/>
      <c r="O9" s="516"/>
      <c r="P9" s="516"/>
      <c r="Q9" s="516" t="s">
        <v>9</v>
      </c>
      <c r="R9" s="533" t="s">
        <v>505</v>
      </c>
      <c r="S9" s="533" t="s">
        <v>134</v>
      </c>
      <c r="T9" s="516" t="s">
        <v>107</v>
      </c>
      <c r="U9" s="516" t="s">
        <v>12</v>
      </c>
      <c r="V9" s="516"/>
      <c r="W9" s="516" t="s">
        <v>14</v>
      </c>
      <c r="X9" s="466" t="s">
        <v>499</v>
      </c>
    </row>
    <row r="10" spans="4:30" ht="31.5" customHeight="1">
      <c r="D10" s="531"/>
      <c r="E10" s="516"/>
      <c r="F10" s="516"/>
      <c r="G10" s="516"/>
      <c r="H10" s="516"/>
      <c r="I10" s="516"/>
      <c r="J10" s="516"/>
      <c r="K10" s="516"/>
      <c r="L10" s="516"/>
      <c r="M10" s="516" t="s">
        <v>15</v>
      </c>
      <c r="N10" s="516"/>
      <c r="O10" s="516"/>
      <c r="P10" s="516" t="s">
        <v>16</v>
      </c>
      <c r="Q10" s="516"/>
      <c r="R10" s="531"/>
      <c r="S10" s="531"/>
      <c r="T10" s="516"/>
      <c r="U10" s="516"/>
      <c r="V10" s="516"/>
      <c r="W10" s="516"/>
      <c r="X10" s="516"/>
    </row>
    <row r="11" spans="4:30" ht="75">
      <c r="D11" s="532"/>
      <c r="E11" s="516"/>
      <c r="F11" s="516"/>
      <c r="G11" s="516"/>
      <c r="H11" s="516"/>
      <c r="I11" s="516"/>
      <c r="J11" s="516"/>
      <c r="K11" s="516"/>
      <c r="L11" s="516"/>
      <c r="M11" s="58" t="s">
        <v>17</v>
      </c>
      <c r="N11" s="58" t="s">
        <v>18</v>
      </c>
      <c r="O11" s="58" t="s">
        <v>19</v>
      </c>
      <c r="P11" s="516"/>
      <c r="Q11" s="516"/>
      <c r="R11" s="532"/>
      <c r="S11" s="532"/>
      <c r="T11" s="516"/>
      <c r="U11" s="58" t="s">
        <v>20</v>
      </c>
      <c r="V11" s="58" t="s">
        <v>21</v>
      </c>
      <c r="W11" s="516"/>
      <c r="X11" s="516"/>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30"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30" hidden="1">
      <c r="D15" s="203"/>
      <c r="E15" s="205"/>
      <c r="F15" s="205"/>
      <c r="G15" s="205"/>
      <c r="H15" s="204"/>
      <c r="I15" s="18"/>
      <c r="J15" s="201"/>
      <c r="K15" s="201"/>
      <c r="L15" s="18"/>
      <c r="M15" s="18"/>
      <c r="N15" s="201"/>
      <c r="O15" s="201"/>
      <c r="P15" s="18"/>
      <c r="Q15" s="18"/>
      <c r="R15" s="18"/>
      <c r="S15" s="18"/>
      <c r="T15" s="18"/>
      <c r="U15" s="18"/>
      <c r="V15" s="201"/>
      <c r="W15" s="202"/>
    </row>
    <row r="16" spans="4:30" ht="20.1000000000000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2" t="s">
        <v>433</v>
      </c>
      <c r="F9" s="473"/>
      <c r="G9" s="473"/>
      <c r="H9" s="473"/>
      <c r="I9" s="474"/>
      <c r="J9" s="101"/>
    </row>
    <row r="10" spans="5:10">
      <c r="E10" s="533" t="s">
        <v>137</v>
      </c>
      <c r="F10" s="478" t="s">
        <v>144</v>
      </c>
      <c r="G10" s="478" t="s">
        <v>145</v>
      </c>
      <c r="H10" s="478" t="s">
        <v>383</v>
      </c>
      <c r="I10" s="478" t="s">
        <v>384</v>
      </c>
      <c r="J10" s="101"/>
    </row>
    <row r="11" spans="5:10">
      <c r="E11" s="551"/>
      <c r="F11" s="479"/>
      <c r="G11" s="531"/>
      <c r="H11" s="479"/>
      <c r="I11" s="479"/>
      <c r="J11" s="101"/>
    </row>
    <row r="12" spans="5:10">
      <c r="E12" s="552"/>
      <c r="F12" s="480"/>
      <c r="G12" s="532"/>
      <c r="H12" s="480"/>
      <c r="I12" s="480"/>
      <c r="J12" s="101"/>
    </row>
    <row r="13" spans="5:10" ht="28.5" hidden="1" customHeight="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5"/>
  <sheetData>
    <row r="1" spans="2:5">
      <c r="E1">
        <v>11</v>
      </c>
    </row>
    <row r="3" spans="2:5">
      <c r="B3" s="374"/>
    </row>
    <row r="4" spans="2:5">
      <c r="B4" s="374"/>
    </row>
    <row r="5" spans="2:5">
      <c r="B5" s="374" t="s">
        <v>646</v>
      </c>
    </row>
    <row r="6" spans="2:5">
      <c r="B6" s="374" t="s">
        <v>646</v>
      </c>
    </row>
    <row r="7" spans="2:5">
      <c r="B7" s="374" t="s">
        <v>646</v>
      </c>
    </row>
    <row r="8" spans="2:5">
      <c r="B8" s="374" t="s">
        <v>647</v>
      </c>
    </row>
    <row r="9" spans="2:5">
      <c r="B9" s="374" t="s">
        <v>648</v>
      </c>
    </row>
    <row r="10" spans="2:5">
      <c r="B10" s="374" t="s">
        <v>649</v>
      </c>
    </row>
    <row r="11" spans="2:5">
      <c r="B11" s="374" t="s">
        <v>649</v>
      </c>
    </row>
    <row r="12" spans="2:5">
      <c r="B12" s="374"/>
    </row>
    <row r="13" spans="2:5">
      <c r="B13" s="374"/>
    </row>
    <row r="14" spans="2:5">
      <c r="B14" s="374"/>
    </row>
    <row r="15" spans="2:5">
      <c r="B15" s="374"/>
    </row>
    <row r="16" spans="2:5">
      <c r="B16" s="374"/>
    </row>
    <row r="17" spans="2:2">
      <c r="B17" s="374"/>
    </row>
    <row r="18" spans="2:2">
      <c r="B18" s="374"/>
    </row>
    <row r="19" spans="2:2">
      <c r="B19" s="374"/>
    </row>
    <row r="20" spans="2:2">
      <c r="B20" s="374"/>
    </row>
    <row r="21" spans="2:2">
      <c r="B21" s="374"/>
    </row>
    <row r="22" spans="2:2">
      <c r="B22" s="374"/>
    </row>
    <row r="23" spans="2:2">
      <c r="B23" s="374"/>
    </row>
    <row r="24" spans="2:2">
      <c r="B24" s="374"/>
    </row>
    <row r="25" spans="2:2">
      <c r="B25" s="374"/>
    </row>
    <row r="26" spans="2:2">
      <c r="B26" s="374"/>
    </row>
    <row r="27" spans="2:2">
      <c r="B27" s="374"/>
    </row>
    <row r="28" spans="2:2">
      <c r="B28" s="374"/>
    </row>
    <row r="29" spans="2:2">
      <c r="B29" s="374"/>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55" t="s">
        <v>428</v>
      </c>
      <c r="E9" s="556"/>
      <c r="F9" s="556"/>
      <c r="G9" s="556"/>
      <c r="H9" s="557"/>
    </row>
    <row r="10" spans="4:9">
      <c r="D10" s="533" t="s">
        <v>137</v>
      </c>
      <c r="E10" s="478" t="s">
        <v>604</v>
      </c>
      <c r="F10" s="478" t="s">
        <v>146</v>
      </c>
      <c r="G10" s="478" t="s">
        <v>147</v>
      </c>
      <c r="H10" s="478" t="s">
        <v>148</v>
      </c>
    </row>
    <row r="11" spans="4:9">
      <c r="D11" s="553"/>
      <c r="E11" s="553"/>
      <c r="F11" s="479"/>
      <c r="G11" s="531"/>
      <c r="H11" s="479"/>
    </row>
    <row r="12" spans="4:9">
      <c r="D12" s="554"/>
      <c r="E12" s="554"/>
      <c r="F12" s="480"/>
      <c r="G12" s="532"/>
      <c r="H12" s="480"/>
    </row>
    <row r="13" spans="4:9" hidden="1">
      <c r="D13" s="342"/>
      <c r="E13" s="75"/>
      <c r="F13" s="75"/>
      <c r="G13" s="99"/>
      <c r="H13" s="100"/>
    </row>
    <row r="14" spans="4:9"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72" t="s">
        <v>429</v>
      </c>
      <c r="F9" s="473"/>
      <c r="G9" s="473"/>
      <c r="H9" s="473"/>
      <c r="I9" s="104"/>
    </row>
    <row r="10" spans="5:9">
      <c r="E10" s="533" t="s">
        <v>137</v>
      </c>
      <c r="F10" s="478" t="s">
        <v>144</v>
      </c>
      <c r="G10" s="478" t="s">
        <v>145</v>
      </c>
      <c r="H10" s="478" t="s">
        <v>149</v>
      </c>
      <c r="I10" s="558" t="s">
        <v>385</v>
      </c>
    </row>
    <row r="11" spans="5:9">
      <c r="E11" s="553"/>
      <c r="F11" s="479"/>
      <c r="G11" s="531"/>
      <c r="H11" s="479"/>
      <c r="I11" s="559"/>
    </row>
    <row r="12" spans="5:9">
      <c r="E12" s="554"/>
      <c r="F12" s="480"/>
      <c r="G12" s="532"/>
      <c r="H12" s="480"/>
      <c r="I12" s="560"/>
    </row>
    <row r="13" spans="5:9"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A6" zoomScale="90" zoomScaleNormal="90" workbookViewId="0">
      <selection activeCell="A18" sqref="A18"/>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72" t="s">
        <v>164</v>
      </c>
      <c r="F8" s="473"/>
      <c r="G8" s="473"/>
      <c r="H8" s="473"/>
      <c r="I8" s="473"/>
      <c r="J8" s="473"/>
      <c r="K8" s="473"/>
      <c r="L8" s="473"/>
      <c r="M8" s="473"/>
      <c r="N8" s="473"/>
      <c r="O8" s="473"/>
      <c r="P8" s="473"/>
      <c r="Q8" s="473"/>
      <c r="R8" s="473"/>
      <c r="S8" s="473"/>
      <c r="T8" s="473"/>
      <c r="U8" s="473"/>
      <c r="V8" s="473"/>
      <c r="W8" s="473"/>
      <c r="X8" s="473"/>
      <c r="Y8" s="474"/>
    </row>
    <row r="9" spans="5:25" ht="22.5" customHeight="1">
      <c r="E9" s="467" t="s">
        <v>432</v>
      </c>
      <c r="F9" s="468"/>
      <c r="G9" s="468"/>
      <c r="H9" s="468"/>
      <c r="I9" s="468"/>
      <c r="J9" s="468"/>
      <c r="K9" s="468"/>
      <c r="L9" s="468"/>
      <c r="M9" s="468"/>
      <c r="N9" s="468"/>
      <c r="O9" s="468"/>
      <c r="P9" s="468"/>
      <c r="Q9" s="468"/>
      <c r="R9" s="468"/>
      <c r="S9" s="468"/>
      <c r="T9" s="468"/>
      <c r="U9" s="468"/>
      <c r="V9" s="468"/>
      <c r="W9" s="468"/>
      <c r="X9" s="468"/>
      <c r="Y9" s="469"/>
    </row>
    <row r="10" spans="5:25" ht="27" customHeight="1">
      <c r="E10" s="466" t="s">
        <v>150</v>
      </c>
      <c r="F10" s="466" t="s">
        <v>151</v>
      </c>
      <c r="G10" s="466" t="s">
        <v>2</v>
      </c>
      <c r="H10" s="466" t="s">
        <v>3</v>
      </c>
      <c r="I10" s="466" t="s">
        <v>4</v>
      </c>
      <c r="J10" s="466" t="s">
        <v>5</v>
      </c>
      <c r="K10" s="466" t="s">
        <v>6</v>
      </c>
      <c r="L10" s="466" t="s">
        <v>7</v>
      </c>
      <c r="M10" s="475" t="s">
        <v>152</v>
      </c>
      <c r="N10" s="476"/>
      <c r="O10" s="476"/>
      <c r="P10" s="477"/>
      <c r="Q10" s="466" t="s">
        <v>9</v>
      </c>
      <c r="R10" s="478" t="s">
        <v>505</v>
      </c>
      <c r="S10" s="466" t="s">
        <v>134</v>
      </c>
      <c r="T10" s="466" t="s">
        <v>11</v>
      </c>
      <c r="U10" s="470" t="s">
        <v>12</v>
      </c>
      <c r="V10" s="471"/>
      <c r="W10" s="470" t="s">
        <v>13</v>
      </c>
      <c r="X10" s="471"/>
      <c r="Y10" s="466" t="s">
        <v>14</v>
      </c>
    </row>
    <row r="11" spans="5:25" ht="24" customHeight="1">
      <c r="E11" s="466"/>
      <c r="F11" s="466"/>
      <c r="G11" s="466"/>
      <c r="H11" s="466"/>
      <c r="I11" s="466"/>
      <c r="J11" s="466"/>
      <c r="K11" s="466"/>
      <c r="L11" s="466"/>
      <c r="M11" s="475" t="s">
        <v>386</v>
      </c>
      <c r="N11" s="476"/>
      <c r="O11" s="477"/>
      <c r="P11" s="466" t="s">
        <v>153</v>
      </c>
      <c r="Q11" s="466"/>
      <c r="R11" s="479"/>
      <c r="S11" s="466"/>
      <c r="T11" s="466"/>
      <c r="U11" s="470"/>
      <c r="V11" s="471"/>
      <c r="W11" s="470"/>
      <c r="X11" s="471"/>
      <c r="Y11" s="466"/>
    </row>
    <row r="12" spans="5:25" ht="79.5" customHeight="1">
      <c r="E12" s="466"/>
      <c r="F12" s="466"/>
      <c r="G12" s="466"/>
      <c r="H12" s="466"/>
      <c r="I12" s="466"/>
      <c r="J12" s="466"/>
      <c r="K12" s="466"/>
      <c r="L12" s="466"/>
      <c r="M12" s="65" t="s">
        <v>17</v>
      </c>
      <c r="N12" s="371" t="s">
        <v>18</v>
      </c>
      <c r="O12" s="371" t="s">
        <v>19</v>
      </c>
      <c r="P12" s="466"/>
      <c r="Q12" s="466"/>
      <c r="R12" s="480"/>
      <c r="S12" s="466"/>
      <c r="T12" s="466"/>
      <c r="U12" s="65" t="s">
        <v>20</v>
      </c>
      <c r="V12" s="65" t="s">
        <v>21</v>
      </c>
      <c r="W12" s="65" t="s">
        <v>20</v>
      </c>
      <c r="X12" s="65" t="s">
        <v>21</v>
      </c>
      <c r="Y12" s="466"/>
    </row>
    <row r="13" spans="5:25" ht="20.100000000000001" customHeight="1">
      <c r="E13" s="66" t="s">
        <v>154</v>
      </c>
      <c r="F13" s="56" t="s">
        <v>155</v>
      </c>
      <c r="G13" s="78">
        <f>+IFERROR(IF(COUNT('Shareholding Pattern'!H26),('Shareholding Pattern'!H26),""),"")</f>
        <v>1</v>
      </c>
      <c r="H13" s="78">
        <f>+IFERROR(IF(COUNT('Shareholding Pattern'!I26),('Shareholding Pattern'!I26),""),"")</f>
        <v>5132972</v>
      </c>
      <c r="I13" s="78" t="str">
        <f>+IFERROR(IF(COUNT('Shareholding Pattern'!J26),('Shareholding Pattern'!J26),""),"")</f>
        <v/>
      </c>
      <c r="J13" s="78" t="str">
        <f>+IFERROR(IF(COUNT('Shareholding Pattern'!K26),('Shareholding Pattern'!K26),""),"")</f>
        <v/>
      </c>
      <c r="K13" s="78">
        <f>+IFERROR(IF(COUNT('Shareholding Pattern'!L26),('Shareholding Pattern'!L26),""),"")</f>
        <v>5132972</v>
      </c>
      <c r="L13" s="188">
        <f>+IFERROR(IF(COUNT('Shareholding Pattern'!M26),('Shareholding Pattern'!M26),""),"")</f>
        <v>33.21</v>
      </c>
      <c r="M13" s="79">
        <f>+IFERROR(IF(COUNT('Shareholding Pattern'!N26),('Shareholding Pattern'!N26),""),"")</f>
        <v>5132972</v>
      </c>
      <c r="N13" s="141" t="str">
        <f>+IFERROR(IF(COUNT('Shareholding Pattern'!O26),('Shareholding Pattern'!O26),""),"")</f>
        <v/>
      </c>
      <c r="O13" s="141">
        <f>+IFERROR(IF(COUNT('Shareholding Pattern'!P26),('Shareholding Pattern'!P26),""),"")</f>
        <v>5132972</v>
      </c>
      <c r="P13" s="188">
        <f>+IFERROR(IF(COUNT('Shareholding Pattern'!Q26),('Shareholding Pattern'!Q26),""),"")</f>
        <v>33.21</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33.21</v>
      </c>
      <c r="U13" s="78" t="str">
        <f>+IFERROR(IF(COUNT('Shareholding Pattern'!V26),('Shareholding Pattern'!V26),""),"")</f>
        <v/>
      </c>
      <c r="V13" s="188" t="str">
        <f>+IFERROR(IF(COUNT('Shareholding Pattern'!W26),('Shareholding Pattern'!W26),""),"")</f>
        <v/>
      </c>
      <c r="W13" s="78" t="str">
        <f>+IFERROR(IF(COUNT('Shareholding Pattern'!X26),('Shareholding Pattern'!X26),""),"")</f>
        <v/>
      </c>
      <c r="X13" s="188" t="str">
        <f>+IFERROR(IF(COUNT('Shareholding Pattern'!Y26),('Shareholding Pattern'!Y26),""),"")</f>
        <v/>
      </c>
      <c r="Y13" s="78">
        <f>+IFERROR(IF(COUNT('Shareholding Pattern'!Z26),('Shareholding Pattern'!Z26),""),"")</f>
        <v>5132972</v>
      </c>
    </row>
    <row r="14" spans="5:25" ht="20.100000000000001" customHeight="1">
      <c r="E14" s="66" t="s">
        <v>156</v>
      </c>
      <c r="F14" s="54" t="s">
        <v>157</v>
      </c>
      <c r="G14" s="78">
        <f>+IFERROR(IF(COUNT('Shareholding Pattern'!H50),('Shareholding Pattern'!H50),""),"")</f>
        <v>5974</v>
      </c>
      <c r="H14" s="78">
        <f>+IFERROR(IF(COUNT('Shareholding Pattern'!I50),('Shareholding Pattern'!I50),""),"")</f>
        <v>10324134</v>
      </c>
      <c r="I14" s="78" t="str">
        <f>+IFERROR(IF(COUNT('Shareholding Pattern'!J50),('Shareholding Pattern'!J50),""),"")</f>
        <v/>
      </c>
      <c r="J14" s="78" t="str">
        <f>+IFERROR(IF(COUNT('Shareholding Pattern'!K50),('Shareholding Pattern'!K50),""),"")</f>
        <v/>
      </c>
      <c r="K14" s="78">
        <f>+IFERROR(IF(COUNT('Shareholding Pattern'!L50),('Shareholding Pattern'!L50),""),"")</f>
        <v>10324134</v>
      </c>
      <c r="L14" s="188">
        <f>+IFERROR(IF(COUNT('Shareholding Pattern'!M50),('Shareholding Pattern'!M50),""),"")</f>
        <v>66.790000000000006</v>
      </c>
      <c r="M14" s="286">
        <f>+IFERROR(IF(COUNT('Shareholding Pattern'!N50),('Shareholding Pattern'!N50),""),"")</f>
        <v>10324134</v>
      </c>
      <c r="N14" s="141" t="str">
        <f>+IFERROR(IF(COUNT('Shareholding Pattern'!O50),('Shareholding Pattern'!O50),""),"")</f>
        <v/>
      </c>
      <c r="O14" s="141">
        <f>+IFERROR(IF(COUNT('Shareholding Pattern'!P50),('Shareholding Pattern'!P50),""),"")</f>
        <v>10324134</v>
      </c>
      <c r="P14" s="188">
        <f>+IFERROR(IF(COUNT('Shareholding Pattern'!Q50),('Shareholding Pattern'!Q50),""),"")</f>
        <v>66.790000000000006</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66.790000000000006</v>
      </c>
      <c r="U14" s="78" t="str">
        <f>+IFERROR(IF(COUNT('Shareholding Pattern'!V50),('Shareholding Pattern'!V50),""),"")</f>
        <v/>
      </c>
      <c r="V14" s="188" t="str">
        <f>+IFERROR(IF(COUNT('Shareholding Pattern'!W50),('Shareholding Pattern'!W50),""),"")</f>
        <v/>
      </c>
      <c r="W14" s="317"/>
      <c r="X14" s="318"/>
      <c r="Y14" s="78">
        <f>+IFERROR(IF(COUNT('Shareholding Pattern'!Z50),('Shareholding Pattern'!Z50),""),"")</f>
        <v>10226224</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75">
      <c r="E18" s="57"/>
      <c r="F18" s="69" t="s">
        <v>19</v>
      </c>
      <c r="G18" s="80">
        <f>+IFERROR(IF(COUNT('Shareholding Pattern'!H58),('Shareholding Pattern'!H58),""),"")</f>
        <v>5975</v>
      </c>
      <c r="H18" s="80">
        <f>+IFERROR(IF(COUNT('Shareholding Pattern'!I58),('Shareholding Pattern'!I58),""),"")</f>
        <v>15457106</v>
      </c>
      <c r="I18" s="80" t="str">
        <f>+IFERROR(IF(COUNT('Shareholding Pattern'!J58),('Shareholding Pattern'!J58),""),"")</f>
        <v/>
      </c>
      <c r="J18" s="80" t="str">
        <f>+IFERROR(IF(COUNT('Shareholding Pattern'!K58),('Shareholding Pattern'!K58),""),"")</f>
        <v/>
      </c>
      <c r="K18" s="80">
        <f>+IFERROR(IF(COUNT('Shareholding Pattern'!L58),('Shareholding Pattern'!L58),""),"")</f>
        <v>15457106</v>
      </c>
      <c r="L18" s="293">
        <f>+IFERROR(IF(COUNT('Shareholding Pattern'!M58),('Shareholding Pattern'!M58),""),"")</f>
        <v>100</v>
      </c>
      <c r="M18" s="285">
        <f>+IFERROR(IF(COUNT('Shareholding Pattern'!N58),('Shareholding Pattern'!N58),""),"")</f>
        <v>15457106</v>
      </c>
      <c r="N18" s="372" t="str">
        <f>+IFERROR(IF(COUNT('Shareholding Pattern'!O58),('Shareholding Pattern'!O58),""),"")</f>
        <v/>
      </c>
      <c r="O18" s="372">
        <f>+IFERROR(IF(COUNT('Shareholding Pattern'!P58),('Shareholding Pattern'!P58),""),"")</f>
        <v>15457106</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t="str">
        <f>+IFERROR(IF(COUNT('Shareholding Pattern'!V58),('Shareholding Pattern'!V58),""),"")</f>
        <v/>
      </c>
      <c r="V18" s="285" t="str">
        <f>+IFERROR(IF(COUNT('Shareholding Pattern'!W58),('Shareholding Pattern'!W58),""),"")</f>
        <v/>
      </c>
      <c r="W18" s="80" t="str">
        <f>+IFERROR(IF(COUNT('Shareholding Pattern'!X58),('Shareholding Pattern'!X58),""),"")</f>
        <v/>
      </c>
      <c r="X18" s="285" t="str">
        <f>+IFERROR(IF(COUNT('Shareholding Pattern'!Y58),('Shareholding Pattern'!Y58),""),"")</f>
        <v/>
      </c>
      <c r="Y18" s="80">
        <f>+IFERROR(IF(COUNT('Shareholding Pattern'!Z58),('Shareholding Pattern'!Z58),""),"")</f>
        <v>15359196</v>
      </c>
    </row>
    <row r="19" spans="5:25"/>
  </sheetData>
  <sheetProtection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topLeftCell="A202" workbookViewId="0">
      <selection activeCell="F221" sqref="F221"/>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1" t="s">
        <v>513</v>
      </c>
      <c r="B1" s="331" t="s">
        <v>251</v>
      </c>
      <c r="C1" s="331" t="s">
        <v>514</v>
      </c>
      <c r="D1" s="331" t="s">
        <v>252</v>
      </c>
      <c r="E1" s="331" t="s">
        <v>610</v>
      </c>
    </row>
    <row r="2" spans="1:5" ht="18.75">
      <c r="A2" s="341" t="s">
        <v>515</v>
      </c>
      <c r="B2" s="341"/>
      <c r="C2" s="341"/>
      <c r="D2" s="341"/>
      <c r="E2" s="341"/>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1" t="s">
        <v>490</v>
      </c>
      <c r="B16" s="341"/>
      <c r="C16" s="341"/>
      <c r="D16" s="341"/>
      <c r="E16" s="341"/>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1" t="s">
        <v>492</v>
      </c>
      <c r="B45" s="341"/>
      <c r="C45" s="341"/>
      <c r="D45" s="341"/>
      <c r="E45" s="341"/>
    </row>
    <row r="46" spans="1:5">
      <c r="A46" s="344" t="s">
        <v>301</v>
      </c>
      <c r="B46" t="s">
        <v>184</v>
      </c>
      <c r="C46" t="s">
        <v>274</v>
      </c>
      <c r="D46" t="s">
        <v>254</v>
      </c>
    </row>
    <row r="47" spans="1:5">
      <c r="A47" s="344" t="s">
        <v>302</v>
      </c>
      <c r="B47" t="s">
        <v>185</v>
      </c>
      <c r="C47" t="s">
        <v>274</v>
      </c>
      <c r="D47" t="s">
        <v>254</v>
      </c>
    </row>
    <row r="48" spans="1:5">
      <c r="A48" s="344" t="s">
        <v>303</v>
      </c>
      <c r="B48" t="s">
        <v>186</v>
      </c>
      <c r="C48" t="s">
        <v>274</v>
      </c>
      <c r="D48" t="s">
        <v>254</v>
      </c>
    </row>
    <row r="49" spans="1:4">
      <c r="A49" s="344" t="s">
        <v>304</v>
      </c>
      <c r="B49" t="s">
        <v>187</v>
      </c>
      <c r="C49" t="s">
        <v>274</v>
      </c>
      <c r="D49" t="s">
        <v>254</v>
      </c>
    </row>
    <row r="50" spans="1:4">
      <c r="A50" s="347" t="s">
        <v>300</v>
      </c>
      <c r="B50" s="348" t="s">
        <v>188</v>
      </c>
      <c r="C50" s="348" t="s">
        <v>274</v>
      </c>
      <c r="D50" s="348" t="s">
        <v>254</v>
      </c>
    </row>
    <row r="51" spans="1:4">
      <c r="A51" s="344" t="s">
        <v>306</v>
      </c>
      <c r="B51" t="s">
        <v>189</v>
      </c>
      <c r="C51" t="s">
        <v>274</v>
      </c>
      <c r="D51" t="s">
        <v>254</v>
      </c>
    </row>
    <row r="52" spans="1:4">
      <c r="A52" s="344" t="s">
        <v>614</v>
      </c>
      <c r="B52" t="s">
        <v>190</v>
      </c>
      <c r="C52" t="s">
        <v>274</v>
      </c>
      <c r="D52" t="s">
        <v>254</v>
      </c>
    </row>
    <row r="53" spans="1:4">
      <c r="A53" s="344" t="s">
        <v>615</v>
      </c>
      <c r="B53" t="s">
        <v>192</v>
      </c>
      <c r="C53" t="s">
        <v>274</v>
      </c>
      <c r="D53" t="s">
        <v>254</v>
      </c>
    </row>
    <row r="54" spans="1:4">
      <c r="A54" s="344" t="s">
        <v>616</v>
      </c>
      <c r="B54" t="s">
        <v>191</v>
      </c>
      <c r="C54" t="s">
        <v>274</v>
      </c>
      <c r="D54" t="s">
        <v>254</v>
      </c>
    </row>
    <row r="55" spans="1:4">
      <c r="A55" s="344" t="s">
        <v>307</v>
      </c>
      <c r="B55" t="s">
        <v>193</v>
      </c>
      <c r="C55" t="s">
        <v>274</v>
      </c>
      <c r="D55" t="s">
        <v>254</v>
      </c>
    </row>
    <row r="56" spans="1:4">
      <c r="A56" s="347" t="s">
        <v>305</v>
      </c>
      <c r="B56" s="348" t="s">
        <v>194</v>
      </c>
      <c r="C56" s="348" t="s">
        <v>274</v>
      </c>
      <c r="D56" s="348" t="s">
        <v>254</v>
      </c>
    </row>
    <row r="57" spans="1:4">
      <c r="A57" s="347" t="s">
        <v>608</v>
      </c>
      <c r="B57" s="348" t="s">
        <v>195</v>
      </c>
      <c r="C57" s="348" t="s">
        <v>274</v>
      </c>
      <c r="D57" s="348" t="s">
        <v>254</v>
      </c>
    </row>
    <row r="58" spans="1:4">
      <c r="A58" s="343" t="s">
        <v>309</v>
      </c>
      <c r="B58" t="s">
        <v>310</v>
      </c>
      <c r="C58" t="s">
        <v>274</v>
      </c>
      <c r="D58" t="s">
        <v>254</v>
      </c>
    </row>
    <row r="59" spans="1:4">
      <c r="A59" s="343" t="s">
        <v>311</v>
      </c>
      <c r="B59" t="s">
        <v>196</v>
      </c>
      <c r="C59" t="s">
        <v>274</v>
      </c>
      <c r="D59" t="s">
        <v>254</v>
      </c>
    </row>
    <row r="60" spans="1:4">
      <c r="A60" s="343" t="s">
        <v>312</v>
      </c>
      <c r="B60" t="s">
        <v>197</v>
      </c>
      <c r="C60" t="s">
        <v>274</v>
      </c>
      <c r="D60" t="s">
        <v>254</v>
      </c>
    </row>
    <row r="61" spans="1:4">
      <c r="A61" s="343" t="s">
        <v>313</v>
      </c>
      <c r="B61" t="s">
        <v>198</v>
      </c>
      <c r="C61" t="s">
        <v>274</v>
      </c>
      <c r="D61" t="s">
        <v>254</v>
      </c>
    </row>
    <row r="62" spans="1:4">
      <c r="A62" s="343" t="s">
        <v>314</v>
      </c>
      <c r="B62" t="s">
        <v>199</v>
      </c>
      <c r="C62" t="s">
        <v>274</v>
      </c>
      <c r="D62" t="s">
        <v>254</v>
      </c>
    </row>
    <row r="63" spans="1:4">
      <c r="A63" s="343" t="s">
        <v>315</v>
      </c>
      <c r="B63" t="s">
        <v>200</v>
      </c>
      <c r="C63" t="s">
        <v>274</v>
      </c>
      <c r="D63" t="s">
        <v>254</v>
      </c>
    </row>
    <row r="64" spans="1:4">
      <c r="A64" s="343" t="s">
        <v>316</v>
      </c>
      <c r="B64" t="s">
        <v>201</v>
      </c>
      <c r="C64" t="s">
        <v>274</v>
      </c>
      <c r="D64" t="s">
        <v>254</v>
      </c>
    </row>
    <row r="65" spans="1:4">
      <c r="A65" s="343" t="s">
        <v>317</v>
      </c>
      <c r="B65" t="s">
        <v>202</v>
      </c>
      <c r="C65" t="s">
        <v>274</v>
      </c>
      <c r="D65" t="s">
        <v>254</v>
      </c>
    </row>
    <row r="66" spans="1:4">
      <c r="A66" s="349" t="s">
        <v>318</v>
      </c>
      <c r="B66" s="348" t="s">
        <v>203</v>
      </c>
      <c r="C66" s="348" t="s">
        <v>274</v>
      </c>
      <c r="D66" s="348" t="s">
        <v>254</v>
      </c>
    </row>
    <row r="67" spans="1:4">
      <c r="A67" s="343" t="s">
        <v>308</v>
      </c>
      <c r="B67" t="s">
        <v>204</v>
      </c>
      <c r="C67" t="s">
        <v>274</v>
      </c>
      <c r="D67" t="s">
        <v>254</v>
      </c>
    </row>
    <row r="68" spans="1:4">
      <c r="A68" s="343" t="s">
        <v>319</v>
      </c>
      <c r="B68" t="s">
        <v>205</v>
      </c>
      <c r="C68" t="s">
        <v>274</v>
      </c>
      <c r="D68" t="s">
        <v>254</v>
      </c>
    </row>
    <row r="69" spans="1:4">
      <c r="A69" s="343" t="s">
        <v>430</v>
      </c>
      <c r="B69" t="s">
        <v>431</v>
      </c>
      <c r="C69" t="s">
        <v>274</v>
      </c>
      <c r="D69" t="s">
        <v>254</v>
      </c>
    </row>
    <row r="70" spans="1:4">
      <c r="A70" s="345" t="s">
        <v>321</v>
      </c>
      <c r="B70" t="s">
        <v>206</v>
      </c>
      <c r="C70" t="s">
        <v>274</v>
      </c>
      <c r="D70" t="s">
        <v>254</v>
      </c>
    </row>
    <row r="71" spans="1:4">
      <c r="A71" s="345" t="s">
        <v>322</v>
      </c>
      <c r="B71" t="s">
        <v>207</v>
      </c>
      <c r="C71" t="s">
        <v>274</v>
      </c>
      <c r="D71" t="s">
        <v>254</v>
      </c>
    </row>
    <row r="72" spans="1:4">
      <c r="A72" s="345" t="s">
        <v>323</v>
      </c>
      <c r="B72" t="s">
        <v>208</v>
      </c>
      <c r="C72" t="s">
        <v>274</v>
      </c>
      <c r="D72" t="s">
        <v>254</v>
      </c>
    </row>
    <row r="73" spans="1:4">
      <c r="A73" s="345" t="s">
        <v>324</v>
      </c>
      <c r="B73" t="s">
        <v>209</v>
      </c>
      <c r="C73" t="s">
        <v>274</v>
      </c>
      <c r="D73" t="s">
        <v>254</v>
      </c>
    </row>
    <row r="74" spans="1:4">
      <c r="A74" s="345" t="s">
        <v>325</v>
      </c>
      <c r="B74" t="s">
        <v>210</v>
      </c>
      <c r="C74" t="s">
        <v>274</v>
      </c>
      <c r="D74" t="s">
        <v>254</v>
      </c>
    </row>
    <row r="75" spans="1:4">
      <c r="A75" s="350" t="s">
        <v>326</v>
      </c>
      <c r="B75" s="348" t="s">
        <v>211</v>
      </c>
      <c r="C75" s="348" t="s">
        <v>274</v>
      </c>
      <c r="D75" s="348" t="s">
        <v>254</v>
      </c>
    </row>
    <row r="76" spans="1:4">
      <c r="A76" s="350" t="s">
        <v>320</v>
      </c>
      <c r="B76" s="348" t="s">
        <v>212</v>
      </c>
      <c r="C76" s="348" t="s">
        <v>274</v>
      </c>
      <c r="D76" s="348" t="s">
        <v>254</v>
      </c>
    </row>
    <row r="77" spans="1:4">
      <c r="A77" s="350" t="s">
        <v>275</v>
      </c>
      <c r="B77" s="348" t="s">
        <v>213</v>
      </c>
      <c r="C77" s="348" t="s">
        <v>274</v>
      </c>
      <c r="D77" s="348" t="s">
        <v>254</v>
      </c>
    </row>
    <row r="78" spans="1:4">
      <c r="A78" s="346" t="s">
        <v>276</v>
      </c>
      <c r="B78" t="s">
        <v>214</v>
      </c>
      <c r="C78" t="s">
        <v>274</v>
      </c>
      <c r="D78" t="s">
        <v>254</v>
      </c>
    </row>
    <row r="79" spans="1:4">
      <c r="A79" s="346" t="s">
        <v>277</v>
      </c>
      <c r="B79" t="s">
        <v>215</v>
      </c>
      <c r="C79" t="s">
        <v>274</v>
      </c>
      <c r="D79" t="s">
        <v>254</v>
      </c>
    </row>
    <row r="80" spans="1:4">
      <c r="A80" s="351" t="s">
        <v>327</v>
      </c>
      <c r="B80" s="348" t="s">
        <v>216</v>
      </c>
      <c r="C80" s="348" t="s">
        <v>274</v>
      </c>
      <c r="D80" s="348" t="s">
        <v>254</v>
      </c>
    </row>
    <row r="81" spans="1:5">
      <c r="A81" s="347" t="s">
        <v>609</v>
      </c>
      <c r="B81" s="348" t="s">
        <v>217</v>
      </c>
      <c r="C81" s="348" t="s">
        <v>274</v>
      </c>
      <c r="D81" s="348"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1" t="s">
        <v>511</v>
      </c>
      <c r="B106" s="341"/>
      <c r="C106" s="341"/>
      <c r="D106" s="341"/>
      <c r="E106" s="341"/>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1" t="s">
        <v>512</v>
      </c>
      <c r="B133" s="341"/>
      <c r="C133" s="341"/>
      <c r="D133" s="341"/>
      <c r="E133" s="341"/>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75">
      <c r="A157" s="341" t="s">
        <v>518</v>
      </c>
      <c r="B157" s="341"/>
      <c r="C157" s="341"/>
      <c r="D157" s="341"/>
      <c r="E157" s="341"/>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75">
      <c r="A180" s="341" t="s">
        <v>590</v>
      </c>
      <c r="B180" s="341"/>
      <c r="C180" s="341"/>
      <c r="D180" s="341"/>
      <c r="E180" s="341"/>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75">
      <c r="A185" s="341" t="s">
        <v>594</v>
      </c>
      <c r="B185" s="341"/>
      <c r="C185" s="341"/>
      <c r="D185" s="341"/>
      <c r="E185" s="341"/>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75">
      <c r="A190" s="341" t="s">
        <v>597</v>
      </c>
      <c r="B190" s="341"/>
      <c r="C190" s="341"/>
      <c r="D190" s="341"/>
      <c r="E190" s="341"/>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75">
      <c r="A195" s="341" t="s">
        <v>673</v>
      </c>
      <c r="B195" s="341"/>
      <c r="C195" s="341"/>
      <c r="D195" s="341"/>
      <c r="E195" s="341"/>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3"/>
  <sheetViews>
    <sheetView showGridLines="0"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F46" sqref="F46"/>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3" customWidth="1"/>
    <col min="9" max="10" width="16.7109375" style="143" customWidth="1"/>
    <col min="11" max="12" width="16.7109375" customWidth="1"/>
    <col min="13" max="13" width="16.7109375" style="122" customWidth="1"/>
    <col min="14" max="14" width="19.28515625" style="67" customWidth="1"/>
    <col min="15" max="15" width="18.7109375" style="67" customWidth="1"/>
    <col min="16" max="16" width="16.7109375" style="143" customWidth="1"/>
    <col min="17" max="17" width="16.7109375" style="122" customWidth="1"/>
    <col min="18" max="19" width="16.7109375" style="143" customWidth="1"/>
    <col min="20" max="20" width="18" style="143" customWidth="1"/>
    <col min="21" max="21" width="20.140625" style="67" customWidth="1"/>
    <col min="22" max="22" width="16.7109375" style="67" customWidth="1"/>
    <col min="23" max="23" width="12.28515625" style="67" customWidth="1"/>
    <col min="24" max="24" width="16.7109375" style="143" customWidth="1"/>
    <col min="25" max="25" width="15.42578125" style="67" customWidth="1"/>
    <col min="26" max="26" width="18.42578125" style="143" customWidth="1"/>
    <col min="27" max="27" width="2.7109375" customWidth="1"/>
    <col min="28" max="16382" width="5.5703125" hidden="1"/>
    <col min="16383" max="16383" width="2.85546875" hidden="1"/>
    <col min="16384" max="16384" width="5.5703125" hidden="1"/>
  </cols>
  <sheetData>
    <row r="2" spans="5:58"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spans="5:58" ht="15" customHeight="1"/>
    <row r="8" spans="5:58" ht="11.25" customHeight="1"/>
    <row r="9" spans="5:58" ht="18.75" customHeight="1">
      <c r="E9" s="527" t="s">
        <v>133</v>
      </c>
      <c r="F9" s="510" t="s">
        <v>0</v>
      </c>
      <c r="G9" s="511"/>
      <c r="H9" s="498" t="s">
        <v>2</v>
      </c>
      <c r="I9" s="498" t="s">
        <v>3</v>
      </c>
      <c r="J9" s="498" t="s">
        <v>4</v>
      </c>
      <c r="K9" s="516" t="s">
        <v>5</v>
      </c>
      <c r="L9" s="516" t="s">
        <v>6</v>
      </c>
      <c r="M9" s="520" t="s">
        <v>7</v>
      </c>
      <c r="N9" s="517" t="s">
        <v>8</v>
      </c>
      <c r="O9" s="518"/>
      <c r="P9" s="518"/>
      <c r="Q9" s="519"/>
      <c r="R9" s="498" t="s">
        <v>9</v>
      </c>
      <c r="S9" s="499" t="s">
        <v>505</v>
      </c>
      <c r="T9" s="522" t="s">
        <v>134</v>
      </c>
      <c r="U9" s="521" t="s">
        <v>11</v>
      </c>
      <c r="V9" s="516" t="s">
        <v>12</v>
      </c>
      <c r="W9" s="516"/>
      <c r="X9" s="516" t="s">
        <v>13</v>
      </c>
      <c r="Y9" s="516"/>
      <c r="Z9" s="498" t="s">
        <v>14</v>
      </c>
    </row>
    <row r="10" spans="5:58" ht="28.5" customHeight="1">
      <c r="E10" s="528"/>
      <c r="F10" s="512"/>
      <c r="G10" s="513"/>
      <c r="H10" s="498"/>
      <c r="I10" s="498"/>
      <c r="J10" s="498"/>
      <c r="K10" s="516"/>
      <c r="L10" s="516"/>
      <c r="M10" s="520"/>
      <c r="N10" s="517" t="s">
        <v>15</v>
      </c>
      <c r="O10" s="518"/>
      <c r="P10" s="519"/>
      <c r="Q10" s="520" t="s">
        <v>16</v>
      </c>
      <c r="R10" s="498"/>
      <c r="S10" s="500"/>
      <c r="T10" s="498"/>
      <c r="U10" s="521"/>
      <c r="V10" s="516"/>
      <c r="W10" s="516"/>
      <c r="X10" s="516"/>
      <c r="Y10" s="516"/>
      <c r="Z10" s="498"/>
    </row>
    <row r="11" spans="5:58" ht="113.25" customHeight="1">
      <c r="E11" s="529"/>
      <c r="F11" s="514"/>
      <c r="G11" s="515"/>
      <c r="H11" s="498"/>
      <c r="I11" s="498"/>
      <c r="J11" s="498"/>
      <c r="K11" s="516"/>
      <c r="L11" s="516"/>
      <c r="M11" s="520"/>
      <c r="N11" s="139" t="s">
        <v>17</v>
      </c>
      <c r="O11" s="139" t="s">
        <v>18</v>
      </c>
      <c r="P11" s="144" t="s">
        <v>19</v>
      </c>
      <c r="Q11" s="520"/>
      <c r="R11" s="498"/>
      <c r="S11" s="501"/>
      <c r="T11" s="498"/>
      <c r="U11" s="521"/>
      <c r="V11" s="139" t="s">
        <v>20</v>
      </c>
      <c r="W11" s="68" t="s">
        <v>21</v>
      </c>
      <c r="X11" s="144" t="s">
        <v>20</v>
      </c>
      <c r="Y11" s="68" t="s">
        <v>21</v>
      </c>
      <c r="Z11" s="498"/>
    </row>
    <row r="12" spans="5:58" ht="18.75" customHeight="1">
      <c r="E12" s="119" t="s">
        <v>22</v>
      </c>
      <c r="F12" s="526" t="s">
        <v>23</v>
      </c>
      <c r="G12" s="526"/>
      <c r="H12" s="526"/>
      <c r="I12" s="526"/>
      <c r="J12" s="526"/>
      <c r="K12" s="526"/>
      <c r="L12" s="526"/>
      <c r="M12" s="526"/>
      <c r="N12" s="526"/>
      <c r="O12" s="526"/>
      <c r="P12" s="526"/>
      <c r="Q12" s="526"/>
      <c r="R12" s="526"/>
      <c r="S12" s="526"/>
      <c r="T12" s="526"/>
      <c r="U12" s="526"/>
      <c r="V12" s="526"/>
      <c r="W12" s="526"/>
      <c r="X12" s="526"/>
      <c r="Y12" s="526"/>
      <c r="Z12" s="363"/>
    </row>
    <row r="13" spans="5:58" ht="20.1000000000000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00000000000001" customHeight="1">
      <c r="E14" s="108" t="s">
        <v>26</v>
      </c>
      <c r="F14" s="242" t="s">
        <v>27</v>
      </c>
      <c r="G14" s="239"/>
      <c r="H14" s="190" t="str">
        <f>IFERROR(IF(COUNT(IndHUF!$AD$13),IF(IndHUF!$AD$13=0,"0",IndHUF!$AD$13),""),"")</f>
        <v/>
      </c>
      <c r="I14" s="353" t="str">
        <f>+IF(COUNT(IndHUF!H16),IndHUF!H16,"")</f>
        <v/>
      </c>
      <c r="J14" s="353" t="str">
        <f>+IF(COUNT(IndHUF!I16),IndHUF!I16,"")</f>
        <v/>
      </c>
      <c r="K14" s="132" t="str">
        <f>+IF(COUNT(IndHUF!J16),IndHUF!J16,"")</f>
        <v/>
      </c>
      <c r="L14" s="132" t="str">
        <f>+IF(COUNT(IndHUF!K16),IndHUF!K16,"")</f>
        <v/>
      </c>
      <c r="M14" s="172" t="str">
        <f>+IFERROR(IF(COUNT(L14),ROUND(L14/'Shareholding Pattern'!$L$57*100,2),""),0)</f>
        <v/>
      </c>
      <c r="N14" s="189" t="str">
        <f>+IF(COUNT(+IndHUF!M16),SUM(+IndHUF!M16),"")</f>
        <v/>
      </c>
      <c r="O14" s="189" t="str">
        <f>+IF(COUNT(+IndHUF!N16),SUM(+IndHUF!N16),"")</f>
        <v/>
      </c>
      <c r="P14" s="353" t="str">
        <f>+IF(COUNT(IndHUF!O16),IndHUF!O16,"")</f>
        <v/>
      </c>
      <c r="Q14" s="172" t="str">
        <f>+IF(COUNT(IndHUF!P16),IndHUF!P16,"")</f>
        <v/>
      </c>
      <c r="R14" s="353" t="str">
        <f>+IF(COUNT(IndHUF!Q16),IndHUF!Q16,"")</f>
        <v/>
      </c>
      <c r="S14" s="353" t="str">
        <f>+IF(COUNT(IndHUF!R16),IndHUF!R16,"")</f>
        <v/>
      </c>
      <c r="T14" s="353" t="str">
        <f>+IF(COUNT(IndHUF!S16),IndHUF!S16,"")</f>
        <v/>
      </c>
      <c r="U14" s="133" t="str">
        <f>+IFERROR(IF(COUNT(L14,T14),ROUND(SUM(L14,T14)/SUM('Shareholding Pattern'!$L$57,'Shareholding Pattern'!$T$57)*100,2),""),0)</f>
        <v/>
      </c>
      <c r="V14" s="210" t="str">
        <f>+IF(COUNT(IndHUF!U16),IndHUF!U16,"")</f>
        <v/>
      </c>
      <c r="W14" s="185" t="str">
        <f>+IFERROR(IF(COUNT(V14),ROUND(SUM(V14)/SUM(L14)*100,2),""),0)</f>
        <v/>
      </c>
      <c r="X14" s="210" t="str">
        <f>+IF(COUNT(IndHUF!W16),IndHUF!W16,"")</f>
        <v/>
      </c>
      <c r="Y14" s="133" t="str">
        <f>+IFERROR(IF(COUNT(X14),ROUND(SUM(X14)/SUM(L14)*100,2),""),0)</f>
        <v/>
      </c>
      <c r="Z14" s="353" t="str">
        <f>+IF(COUNT(IndHUF!Y16),IndHUF!Y16,"")</f>
        <v/>
      </c>
      <c r="AA14" s="101"/>
      <c r="AR14" t="s">
        <v>184</v>
      </c>
      <c r="AX14" t="s">
        <v>218</v>
      </c>
      <c r="AZ14" t="s">
        <v>387</v>
      </c>
      <c r="BF14" t="s">
        <v>328</v>
      </c>
    </row>
    <row r="15" spans="5:58" ht="20.1000000000000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ref="W15:W17" si="0">+IFERROR(IF(COUNT(V15),ROUND(SUM(V15)/SUM(L15)*100,2),""),0)</f>
        <v/>
      </c>
      <c r="X15" s="210" t="str">
        <f>IFERROR(IF(COUNT(CGAndSG!W16),(CGAndSG!W16),""),"")</f>
        <v/>
      </c>
      <c r="Y15" s="133" t="str">
        <f t="shared" ref="Y15:Y17" si="1">+IFERROR(IF(COUNT(X15),ROUND(SUM(X15)/SUM(L15)*100,2),""),0)</f>
        <v/>
      </c>
      <c r="Z15" s="353" t="str">
        <f>IFERROR(IF(COUNT(CGAndSG!Y16),(CGAndSG!Y16),""),"")</f>
        <v/>
      </c>
      <c r="AA15" s="101"/>
      <c r="AR15" t="s">
        <v>185</v>
      </c>
      <c r="AX15" t="s">
        <v>219</v>
      </c>
      <c r="AZ15" t="s">
        <v>388</v>
      </c>
      <c r="BF15" t="s">
        <v>330</v>
      </c>
    </row>
    <row r="16" spans="5:58" ht="20.1000000000000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00000000000001" customHeight="1">
      <c r="E17" s="112" t="s">
        <v>32</v>
      </c>
      <c r="F17" s="244" t="s">
        <v>33</v>
      </c>
      <c r="H17" s="191" t="str">
        <f>IFERROR(IF(COUNT(OtherIND!$AG$13),IF(OtherIND!$AG$13=0,"0",OtherIND!$AG$13),""),"")</f>
        <v/>
      </c>
      <c r="I17" s="354" t="str">
        <f>IFERROR(IF(COUNT(OtherIND!J16),(OtherIND!J16),""),"")</f>
        <v/>
      </c>
      <c r="J17" s="354" t="str">
        <f>IFERROR(IF(COUNT(OtherIND!K16),(OtherIND!K16),""),"")</f>
        <v/>
      </c>
      <c r="K17" s="134" t="str">
        <f>IFERROR(IF(COUNT(OtherIND!L16),(OtherIND!L16),""),"")</f>
        <v/>
      </c>
      <c r="L17" s="134" t="str">
        <f>IFERROR(IF(COUNT(OtherIND!M16),(OtherIND!M16),""),"")</f>
        <v/>
      </c>
      <c r="M17" s="214" t="str">
        <f>+IFERROR(IF(COUNT(L17),ROUND(L17/'Shareholding Pattern'!$L$57*100,2),""),0)</f>
        <v/>
      </c>
      <c r="N17" s="287" t="str">
        <f>IFERROR(IF(COUNT(OtherIND!O16),(OtherIND!O16),""),"")</f>
        <v/>
      </c>
      <c r="O17" s="189" t="str">
        <f>IFERROR(IF(COUNT(OtherIND!P16),(OtherIND!P16),""),"")</f>
        <v/>
      </c>
      <c r="P17" s="354" t="str">
        <f>IFERROR(IF(COUNT(OtherIND!Q16),(OtherIND!Q16),""),"")</f>
        <v/>
      </c>
      <c r="Q17" s="214" t="str">
        <f>IFERROR(IF(COUNT(OtherIND!R16),(OtherIND!R16),""),0)</f>
        <v/>
      </c>
      <c r="R17" s="354" t="str">
        <f>IFERROR(IF(COUNT(OtherIND!S16),(OtherIND!S16),""),"")</f>
        <v/>
      </c>
      <c r="S17" s="354" t="str">
        <f>IFERROR(IF(COUNT(OtherIND!T16),(OtherIND!T16),""),"")</f>
        <v/>
      </c>
      <c r="T17" s="354" t="str">
        <f>IFERROR(IF(COUNT(OtherIND!U16),(OtherIND!U16),""),"")</f>
        <v/>
      </c>
      <c r="U17" s="135" t="str">
        <f>+IFERROR(IF(COUNT(L17,T17),ROUND(SUM(L17,T17)/SUM('Shareholding Pattern'!$L$57,'Shareholding Pattern'!$T$57)*100,2),""),0)</f>
        <v/>
      </c>
      <c r="V17" s="210" t="str">
        <f>IFERROR(IF(COUNT(OtherIND!W16),(OtherIND!W16),""),"")</f>
        <v/>
      </c>
      <c r="W17" s="233" t="str">
        <f t="shared" si="0"/>
        <v/>
      </c>
      <c r="X17" s="210" t="str">
        <f>IFERROR(IF(COUNT(OtherIND!Y16),(OtherIND!Y16),""),"")</f>
        <v/>
      </c>
      <c r="Y17" s="135" t="str">
        <f t="shared" si="1"/>
        <v/>
      </c>
      <c r="Z17" s="354" t="str">
        <f>IFERROR(IF(COUNT(OtherIND!AA16),(OtherIND!AA16),""),"")</f>
        <v/>
      </c>
      <c r="AA17" s="101"/>
      <c r="AR17" t="s">
        <v>187</v>
      </c>
      <c r="AX17" t="s">
        <v>332</v>
      </c>
      <c r="AZ17" t="s">
        <v>390</v>
      </c>
      <c r="BF17" t="s">
        <v>369</v>
      </c>
    </row>
    <row r="18" spans="5:58" ht="20.100000000000001" customHeight="1">
      <c r="E18" s="484" t="s">
        <v>35</v>
      </c>
      <c r="F18" s="484"/>
      <c r="G18" s="484"/>
      <c r="H18" s="64" t="str">
        <f>+IFERROR(IF(COUNT(H14:H17),ROUND(SUM(H14:H17),0),""),"")</f>
        <v/>
      </c>
      <c r="I18" s="64" t="str">
        <f t="shared" ref="I18:Z18" si="2">+IFERROR(IF(COUNT(I14:I17),ROUND(SUM(I14:I17),0),""),"")</f>
        <v/>
      </c>
      <c r="J18" s="64" t="str">
        <f t="shared" si="2"/>
        <v/>
      </c>
      <c r="K18" s="4" t="str">
        <f t="shared" si="2"/>
        <v/>
      </c>
      <c r="L18" s="64" t="str">
        <f t="shared" si="2"/>
        <v/>
      </c>
      <c r="M18" s="174" t="str">
        <f>+IFERROR(IF(COUNT(L18),ROUND(L18/'Shareholding Pattern'!$L$57*100,2),""),0)</f>
        <v/>
      </c>
      <c r="N18" s="141" t="str">
        <f t="shared" si="2"/>
        <v/>
      </c>
      <c r="O18" s="141" t="str">
        <f t="shared" si="2"/>
        <v/>
      </c>
      <c r="P18" s="64" t="str">
        <f t="shared" si="2"/>
        <v/>
      </c>
      <c r="Q18" s="182" t="str">
        <f>IFERROR(IF(COUNT(P18),ROUND(P18/$P$58*100,2),""),0)</f>
        <v/>
      </c>
      <c r="R18" s="64" t="str">
        <f t="shared" si="2"/>
        <v/>
      </c>
      <c r="S18" s="64" t="str">
        <f t="shared" si="2"/>
        <v/>
      </c>
      <c r="T18" s="64" t="str">
        <f t="shared" si="2"/>
        <v/>
      </c>
      <c r="U18" s="136" t="str">
        <f>+IFERROR(IF(COUNT(L18,T18),ROUND(SUM(L18,T18)/SUM('Shareholding Pattern'!$L$57,'Shareholding Pattern'!$T$57)*100,2),""),0)</f>
        <v/>
      </c>
      <c r="V18" s="64" t="str">
        <f t="shared" si="2"/>
        <v/>
      </c>
      <c r="W18" s="186" t="str">
        <f>+IFERROR(IF(COUNT(V18),ROUND(SUM(V18)/SUM(L18)*100,2),""),0)</f>
        <v/>
      </c>
      <c r="X18" s="64" t="str">
        <f t="shared" si="2"/>
        <v/>
      </c>
      <c r="Y18" s="137" t="str">
        <f>+IFERROR(IF(COUNT(X18),ROUND(SUM(X18)/SUM(L18)*100,2),""),0)</f>
        <v/>
      </c>
      <c r="Z18" s="64" t="str">
        <f t="shared" si="2"/>
        <v/>
      </c>
      <c r="AA18" s="101"/>
      <c r="AR18" t="s">
        <v>188</v>
      </c>
      <c r="AX18" t="s">
        <v>333</v>
      </c>
      <c r="AZ18" t="s">
        <v>228</v>
      </c>
      <c r="BF18" t="s">
        <v>354</v>
      </c>
    </row>
    <row r="19" spans="5:58" ht="20.1000000000000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f>IFERROR(IF(COUNT(Individuals!$AD$13),IF(Individuals!$AD$13=0,"0",Individuals!$AD$13),""),"")</f>
        <v>1</v>
      </c>
      <c r="I20" s="190">
        <f>IFERROR(IF(COUNT(Individuals!H17),(Individuals!H17),""),"")</f>
        <v>5132972</v>
      </c>
      <c r="J20" s="190" t="str">
        <f>IFERROR(IF(COUNT(Individuals!I17),(Individuals!I17),""),"")</f>
        <v/>
      </c>
      <c r="K20" s="114" t="str">
        <f>IFERROR(IF(COUNT(Individuals!J17),(Individuals!J17),""),"")</f>
        <v/>
      </c>
      <c r="L20" s="190">
        <f>IFERROR(IF(COUNT(Individuals!K17),(Individuals!K17),""),"")</f>
        <v>5132972</v>
      </c>
      <c r="M20" s="173">
        <f>+IFERROR(IF(COUNT(L20),ROUND(L20/'Shareholding Pattern'!$L$57*100,2),""),0)</f>
        <v>33.21</v>
      </c>
      <c r="N20" s="287">
        <f>IFERROR(IF(COUNT(Individuals!M17),(Individuals!M17),""),"")</f>
        <v>5132972</v>
      </c>
      <c r="O20" s="189" t="str">
        <f>IFERROR(IF(COUNT(Individuals!N17),(Individuals!N17),""),"")</f>
        <v/>
      </c>
      <c r="P20" s="190">
        <f>IFERROR(IF(COUNT(Individuals!O17),(Individuals!O17),""),"")</f>
        <v>5132972</v>
      </c>
      <c r="Q20" s="184">
        <f>IFERROR(IF(COUNT(Individuals!P17),(Individuals!P17),""),0)</f>
        <v>33.21</v>
      </c>
      <c r="R20" s="190" t="str">
        <f>IFERROR(IF(COUNT(Individuals!Q17),(Individuals!Q17),""),"")</f>
        <v/>
      </c>
      <c r="S20" s="190" t="str">
        <f>IFERROR(IF(COUNT(Individuals!R17),(Individuals!R17),""),"")</f>
        <v/>
      </c>
      <c r="T20" s="190" t="str">
        <f>IFERROR(IF(COUNT(Individuals!S17),(Individuals!S17),""),"")</f>
        <v/>
      </c>
      <c r="U20" s="138">
        <f>+IFERROR(IF(COUNT(L20,T20),ROUND(SUM(L20,T20)/SUM('Shareholding Pattern'!$L$57,'Shareholding Pattern'!$T$57)*100,2),""),0)</f>
        <v>33.21</v>
      </c>
      <c r="V20" s="210" t="str">
        <f>IFERROR(IF(COUNT(Individuals!U17),(Individuals!U17),""),"")</f>
        <v/>
      </c>
      <c r="W20" s="262" t="str">
        <f t="shared" ref="W20:W25" si="3">+IFERROR(IF(COUNT(V20),ROUND(SUM(V20)/SUM(L20)*100,2),""),0)</f>
        <v/>
      </c>
      <c r="X20" s="210" t="str">
        <f>IFERROR(IF(COUNT(Individuals!W17),(Individuals!W17),""),"")</f>
        <v/>
      </c>
      <c r="Y20" s="138" t="str">
        <f t="shared" ref="Y20:Y26" si="4">+IFERROR(IF(COUNT(X20),ROUND(SUM(X20)/SUM(L20)*100,2),""),0)</f>
        <v/>
      </c>
      <c r="Z20" s="190">
        <f>IFERROR(IF(COUNT(Individuals!Y17),(Individuals!Y17),""),"")</f>
        <v>5132972</v>
      </c>
      <c r="AA20" s="101"/>
      <c r="AR20" t="s">
        <v>189</v>
      </c>
      <c r="AX20" t="s">
        <v>40</v>
      </c>
      <c r="AZ20" t="s">
        <v>231</v>
      </c>
      <c r="BF20" t="s">
        <v>371</v>
      </c>
    </row>
    <row r="21" spans="5:58" ht="20.1000000000000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000000000000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000000000000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000000000000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00000000000001" customHeight="1">
      <c r="E25" s="484" t="s">
        <v>43</v>
      </c>
      <c r="F25" s="484"/>
      <c r="G25" s="484"/>
      <c r="H25" s="159">
        <f>+IFERROR(IF(COUNT(H20:H24),ROUND(SUM(H20:H24),0),""),"")</f>
        <v>1</v>
      </c>
      <c r="I25" s="159">
        <f t="shared" ref="I25:Z25" si="5">+IFERROR(IF(COUNT(I20:I24),ROUND(SUM(I20:I24),0),""),"")</f>
        <v>5132972</v>
      </c>
      <c r="J25" s="159" t="str">
        <f t="shared" si="5"/>
        <v/>
      </c>
      <c r="K25" s="157" t="str">
        <f t="shared" si="5"/>
        <v/>
      </c>
      <c r="L25" s="159">
        <f t="shared" si="5"/>
        <v>5132972</v>
      </c>
      <c r="M25" s="174">
        <f>+IFERROR(IF(COUNT(L25),ROUND(L25/'Shareholding Pattern'!$L$57*100,2),""),0)</f>
        <v>33.21</v>
      </c>
      <c r="N25" s="158">
        <f t="shared" si="5"/>
        <v>5132972</v>
      </c>
      <c r="O25" s="158" t="str">
        <f t="shared" si="5"/>
        <v/>
      </c>
      <c r="P25" s="159">
        <f t="shared" si="5"/>
        <v>5132972</v>
      </c>
      <c r="Q25" s="182">
        <f>IFERROR(IF(COUNT(P25),ROUND(P25/$P$58*100,2),""),0)</f>
        <v>33.21</v>
      </c>
      <c r="R25" s="355" t="str">
        <f t="shared" si="5"/>
        <v/>
      </c>
      <c r="S25" s="355" t="str">
        <f t="shared" si="5"/>
        <v/>
      </c>
      <c r="T25" s="159" t="str">
        <f t="shared" si="5"/>
        <v/>
      </c>
      <c r="U25" s="136">
        <f>+IFERROR(IF(COUNT(L25,T25),ROUND(SUM(L25,T25)/SUM('Shareholding Pattern'!$L$57,'Shareholding Pattern'!$T$57)*100,2),""),0)</f>
        <v>33.21</v>
      </c>
      <c r="V25" s="159" t="str">
        <f t="shared" si="5"/>
        <v/>
      </c>
      <c r="W25" s="186" t="str">
        <f t="shared" si="3"/>
        <v/>
      </c>
      <c r="X25" s="64" t="str">
        <f t="shared" si="5"/>
        <v/>
      </c>
      <c r="Y25" s="137" t="str">
        <f t="shared" si="4"/>
        <v/>
      </c>
      <c r="Z25" s="159">
        <f t="shared" si="5"/>
        <v>5132972</v>
      </c>
      <c r="AR25" t="s">
        <v>194</v>
      </c>
      <c r="AX25" t="s">
        <v>220</v>
      </c>
      <c r="AZ25" t="s">
        <v>235</v>
      </c>
      <c r="BF25" t="s">
        <v>358</v>
      </c>
    </row>
    <row r="26" spans="5:58" ht="36.75" customHeight="1">
      <c r="E26" s="483" t="s">
        <v>105</v>
      </c>
      <c r="F26" s="483"/>
      <c r="G26" s="483"/>
      <c r="H26" s="159">
        <f t="shared" ref="H26:Z26" si="6">+IFERROR(IF(COUNT(H18,H25),ROUND(SUM(H18,H25),0),""),"")</f>
        <v>1</v>
      </c>
      <c r="I26" s="159">
        <f t="shared" si="6"/>
        <v>5132972</v>
      </c>
      <c r="J26" s="159" t="str">
        <f t="shared" si="6"/>
        <v/>
      </c>
      <c r="K26" s="157" t="str">
        <f t="shared" si="6"/>
        <v/>
      </c>
      <c r="L26" s="159">
        <f t="shared" si="6"/>
        <v>5132972</v>
      </c>
      <c r="M26" s="174">
        <f>+IFERROR(IF(COUNT(L26),ROUND(L26/'Shareholding Pattern'!$L$57*100,2),""),0)</f>
        <v>33.21</v>
      </c>
      <c r="N26" s="158">
        <f t="shared" si="6"/>
        <v>5132972</v>
      </c>
      <c r="O26" s="158" t="str">
        <f t="shared" si="6"/>
        <v/>
      </c>
      <c r="P26" s="159">
        <f t="shared" si="6"/>
        <v>5132972</v>
      </c>
      <c r="Q26" s="182">
        <f>IFERROR(IF(COUNT(P26),ROUND(P26/$P$58*100,2),""),0)</f>
        <v>33.21</v>
      </c>
      <c r="R26" s="355" t="str">
        <f t="shared" si="6"/>
        <v/>
      </c>
      <c r="S26" s="355" t="str">
        <f t="shared" si="6"/>
        <v/>
      </c>
      <c r="T26" s="159" t="str">
        <f t="shared" si="6"/>
        <v/>
      </c>
      <c r="U26" s="136">
        <f>+IFERROR(IF(COUNT(L26,T26),ROUND(SUM(L26,T26)/SUM('Shareholding Pattern'!$L$57,'Shareholding Pattern'!$T$57)*100,2),""),0)</f>
        <v>33.21</v>
      </c>
      <c r="V26" s="159" t="str">
        <f t="shared" si="6"/>
        <v/>
      </c>
      <c r="W26" s="186" t="str">
        <f>+IFERROR(IF(COUNT(V26),ROUND(SUM(V26)/SUM(L26)*100,2),""),0)</f>
        <v/>
      </c>
      <c r="X26" s="159" t="str">
        <f t="shared" si="6"/>
        <v/>
      </c>
      <c r="Y26" s="137" t="str">
        <f t="shared" si="4"/>
        <v/>
      </c>
      <c r="Z26" s="159">
        <f t="shared" si="6"/>
        <v>5132972</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00000000000001" customHeight="1">
      <c r="E29" s="107" t="s">
        <v>24</v>
      </c>
      <c r="F29" s="502" t="s">
        <v>40</v>
      </c>
      <c r="G29" s="503"/>
      <c r="H29" s="503"/>
      <c r="I29" s="503"/>
      <c r="J29" s="503"/>
      <c r="K29" s="503"/>
      <c r="L29" s="503"/>
      <c r="M29" s="503"/>
      <c r="N29" s="503"/>
      <c r="O29" s="503"/>
      <c r="P29" s="503"/>
      <c r="Q29" s="503"/>
      <c r="R29" s="503"/>
      <c r="S29" s="503"/>
      <c r="T29" s="503"/>
      <c r="U29" s="503"/>
      <c r="V29" s="503"/>
      <c r="W29" s="503"/>
      <c r="X29" s="503"/>
      <c r="Y29" s="503"/>
      <c r="Z29" s="503"/>
      <c r="AX29" t="s">
        <v>341</v>
      </c>
      <c r="AZ29" t="s">
        <v>239</v>
      </c>
      <c r="BF29" t="s">
        <v>362</v>
      </c>
    </row>
    <row r="30" spans="5:58" ht="20.100000000000001" customHeight="1">
      <c r="E30" s="109" t="s">
        <v>26</v>
      </c>
      <c r="F30" s="253" t="s">
        <v>46</v>
      </c>
      <c r="H30" s="295">
        <v>1</v>
      </c>
      <c r="I30" s="295">
        <v>300</v>
      </c>
      <c r="J30" s="295"/>
      <c r="K30" s="131"/>
      <c r="L30" s="215">
        <f>+IFERROR(IF(COUNT(I30:K30),ROUND(SUM(I30:K30),0),""),"")</f>
        <v>300</v>
      </c>
      <c r="M30" s="216">
        <f>+IFERROR(IF(COUNT(L30),ROUND(L30/'Shareholding Pattern'!$L$57*100,2),""),"")</f>
        <v>0</v>
      </c>
      <c r="N30" s="323">
        <f t="shared" ref="N30" si="7">IF(I30="","",I30)</f>
        <v>300</v>
      </c>
      <c r="O30" s="131"/>
      <c r="P30" s="191">
        <f>+IFERROR(IF(COUNT(N30:O30),ROUND(SUM(N30:O30),0),""),"")</f>
        <v>300</v>
      </c>
      <c r="Q30" s="181">
        <f>+IFERROR(IF(COUNT(P30),ROUND(P30/'Shareholding Pattern'!$P$58*100,2),""),"")</f>
        <v>0</v>
      </c>
      <c r="R30" s="295"/>
      <c r="S30" s="295"/>
      <c r="T30" s="191" t="str">
        <f>+IFERROR(IF(COUNT(R30:S30),ROUND(SUM(R30:S30),0),""),"")</f>
        <v/>
      </c>
      <c r="U30" s="217">
        <f>+IFERROR(IF(COUNT(L30,T30),ROUND(SUM(L30,T30)/SUM('Shareholding Pattern'!$L$57,'Shareholding Pattern'!$T$57)*100,2),""),"")</f>
        <v>0</v>
      </c>
      <c r="V30" s="131"/>
      <c r="W30" s="185" t="str">
        <f t="shared" ref="W30:W41" si="8">+IFERROR(IF(COUNT(V30),ROUND(SUM(V30)/SUM(L30)*100,2),""),0)</f>
        <v/>
      </c>
      <c r="X30" s="487"/>
      <c r="Y30" s="488"/>
      <c r="Z30" s="295">
        <v>300</v>
      </c>
      <c r="AR30" t="s">
        <v>310</v>
      </c>
      <c r="AX30" t="s">
        <v>342</v>
      </c>
      <c r="AZ30" t="s">
        <v>240</v>
      </c>
      <c r="BF30" t="s">
        <v>363</v>
      </c>
    </row>
    <row r="31" spans="5:58" ht="20.100000000000001" customHeight="1">
      <c r="E31" s="109" t="s">
        <v>28</v>
      </c>
      <c r="F31" s="250" t="s">
        <v>47</v>
      </c>
      <c r="H31" s="295"/>
      <c r="I31" s="295"/>
      <c r="J31" s="295"/>
      <c r="K31" s="131"/>
      <c r="L31" s="191" t="str">
        <f t="shared" ref="L31:L39" si="9">+IFERROR(IF(COUNT(I31:K31),ROUND(SUM(I31:K31),0),""),"")</f>
        <v/>
      </c>
      <c r="M31" s="216" t="str">
        <f>+IFERROR(IF(COUNT(L31),ROUND(L31/'Shareholding Pattern'!$L$57*100,2),""),"")</f>
        <v/>
      </c>
      <c r="N31" s="323" t="str">
        <f>IF(I31="","",I31)</f>
        <v/>
      </c>
      <c r="O31" s="131"/>
      <c r="P31" s="191" t="str">
        <f t="shared" ref="P31:P38" si="10">+IFERROR(IF(COUNT(N31:O31),ROUND(SUM(N31:O31),0),""),"")</f>
        <v/>
      </c>
      <c r="Q31" s="181" t="str">
        <f>+IFERROR(IF(COUNT(P31),ROUND(P31/'Shareholding Pattern'!$P$58*100,2),""),"")</f>
        <v/>
      </c>
      <c r="R31" s="295"/>
      <c r="S31" s="295"/>
      <c r="T31" s="191" t="str">
        <f t="shared" ref="T31:T38" si="11">+IFERROR(IF(COUNT(R31:S31),ROUND(SUM(R31:S31),0),""),"")</f>
        <v/>
      </c>
      <c r="U31" s="217" t="str">
        <f>+IFERROR(IF(COUNT(L31,T31),ROUND(SUM(L31,T31)/SUM('Shareholding Pattern'!$L$57,'Shareholding Pattern'!$T$57)*100,2),""),"")</f>
        <v/>
      </c>
      <c r="V31" s="131"/>
      <c r="W31" s="185" t="str">
        <f t="shared" si="8"/>
        <v/>
      </c>
      <c r="X31" s="489"/>
      <c r="Y31" s="490"/>
      <c r="Z31" s="295"/>
      <c r="AR31" t="s">
        <v>196</v>
      </c>
      <c r="AX31" t="s">
        <v>343</v>
      </c>
      <c r="AZ31" t="s">
        <v>241</v>
      </c>
      <c r="BF31" t="s">
        <v>374</v>
      </c>
    </row>
    <row r="32" spans="5:58" ht="20.100000000000001" customHeight="1">
      <c r="E32" s="109" t="s">
        <v>30</v>
      </c>
      <c r="F32" s="250" t="s">
        <v>48</v>
      </c>
      <c r="H32" s="295"/>
      <c r="I32" s="295"/>
      <c r="J32" s="295"/>
      <c r="K32" s="131"/>
      <c r="L32" s="191" t="str">
        <f t="shared" si="9"/>
        <v/>
      </c>
      <c r="M32" s="216" t="str">
        <f>+IFERROR(IF(COUNT(L32),ROUND(L32/'Shareholding Pattern'!$L$57*100,2),""),"")</f>
        <v/>
      </c>
      <c r="N32" s="323" t="str">
        <f t="shared" ref="N32:N38" si="12">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489"/>
      <c r="Y32" s="490"/>
      <c r="Z32" s="295"/>
      <c r="AR32" t="s">
        <v>197</v>
      </c>
      <c r="AX32" t="s">
        <v>221</v>
      </c>
      <c r="AZ32" t="s">
        <v>242</v>
      </c>
      <c r="BF32" t="s">
        <v>364</v>
      </c>
    </row>
    <row r="33" spans="5:58" ht="20.100000000000001"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489"/>
      <c r="Y33" s="490"/>
      <c r="Z33" s="295"/>
      <c r="AR33" t="s">
        <v>198</v>
      </c>
      <c r="AX33" t="s">
        <v>222</v>
      </c>
      <c r="AZ33" t="s">
        <v>243</v>
      </c>
      <c r="BF33" t="s">
        <v>365</v>
      </c>
    </row>
    <row r="34" spans="5:58" ht="20.100000000000001"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489"/>
      <c r="Y34" s="490"/>
      <c r="Z34" s="295"/>
      <c r="AR34" t="s">
        <v>199</v>
      </c>
      <c r="AX34" t="s">
        <v>223</v>
      </c>
      <c r="AZ34" t="s">
        <v>244</v>
      </c>
      <c r="BF34" t="s">
        <v>366</v>
      </c>
    </row>
    <row r="35" spans="5:58" ht="20.100000000000001" customHeight="1">
      <c r="E35" s="109" t="s">
        <v>51</v>
      </c>
      <c r="F35" s="250" t="s">
        <v>31</v>
      </c>
      <c r="H35" s="295"/>
      <c r="I35" s="295"/>
      <c r="J35" s="295"/>
      <c r="K35" s="131"/>
      <c r="L35" s="191" t="str">
        <f t="shared" si="9"/>
        <v/>
      </c>
      <c r="M35" s="216" t="str">
        <f>+IFERROR(IF(COUNT(L35),ROUND(L35/'Shareholding Pattern'!$L$57*100,2),""),"")</f>
        <v/>
      </c>
      <c r="N35" s="323" t="str">
        <f t="shared" si="12"/>
        <v/>
      </c>
      <c r="O35" s="131"/>
      <c r="P35" s="191" t="str">
        <f t="shared" si="10"/>
        <v/>
      </c>
      <c r="Q35" s="181" t="str">
        <f>+IFERROR(IF(COUNT(P35),ROUND(P35/'Shareholding Pattern'!$P$58*100,2),""),"")</f>
        <v/>
      </c>
      <c r="R35" s="295"/>
      <c r="S35" s="295"/>
      <c r="T35" s="191" t="str">
        <f t="shared" si="11"/>
        <v/>
      </c>
      <c r="U35" s="217" t="str">
        <f>+IFERROR(IF(COUNT(L35,T35),ROUND(SUM(L35,T35)/SUM('Shareholding Pattern'!$L$57,'Shareholding Pattern'!$T$57)*100,2),""),"")</f>
        <v/>
      </c>
      <c r="V35" s="131"/>
      <c r="W35" s="185" t="str">
        <f t="shared" si="8"/>
        <v/>
      </c>
      <c r="X35" s="489"/>
      <c r="Y35" s="490"/>
      <c r="Z35" s="295"/>
      <c r="AR35" t="s">
        <v>200</v>
      </c>
      <c r="AX35" t="s">
        <v>224</v>
      </c>
      <c r="AZ35" t="s">
        <v>389</v>
      </c>
      <c r="BF35" t="s">
        <v>367</v>
      </c>
    </row>
    <row r="36" spans="5:58" ht="20.100000000000001"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489"/>
      <c r="Y36" s="490"/>
      <c r="Z36" s="295"/>
      <c r="AR36" t="s">
        <v>201</v>
      </c>
      <c r="AX36" t="s">
        <v>344</v>
      </c>
      <c r="AZ36" t="s">
        <v>245</v>
      </c>
      <c r="BF36" t="s">
        <v>368</v>
      </c>
    </row>
    <row r="37" spans="5:58" ht="20.100000000000001"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489"/>
      <c r="Y37" s="490"/>
      <c r="Z37" s="295"/>
      <c r="AR37" t="s">
        <v>202</v>
      </c>
      <c r="AX37" t="s">
        <v>225</v>
      </c>
      <c r="AZ37" t="s">
        <v>246</v>
      </c>
      <c r="BF37" t="s">
        <v>376</v>
      </c>
    </row>
    <row r="38" spans="5:58" ht="20.100000000000001" customHeight="1">
      <c r="E38" s="115" t="s">
        <v>56</v>
      </c>
      <c r="F38" s="252" t="s">
        <v>33</v>
      </c>
      <c r="H38" s="295"/>
      <c r="I38" s="295"/>
      <c r="J38" s="295"/>
      <c r="K38" s="131"/>
      <c r="L38" s="218" t="str">
        <f t="shared" si="9"/>
        <v/>
      </c>
      <c r="M38" s="259" t="str">
        <f>+IFERROR(IF(COUNT(L38),ROUND(L38/'Shareholding Pattern'!$L$57*100,2),""),"")</f>
        <v/>
      </c>
      <c r="N38" s="323" t="str">
        <f t="shared" si="12"/>
        <v/>
      </c>
      <c r="O38" s="131"/>
      <c r="P38" s="218" t="str">
        <f t="shared" si="10"/>
        <v/>
      </c>
      <c r="Q38" s="219" t="str">
        <f>+IFERROR(IF(COUNT(P38),ROUND(P38/'Shareholding Pattern'!$P$58*100,2),""),"")</f>
        <v/>
      </c>
      <c r="R38" s="295"/>
      <c r="S38" s="295"/>
      <c r="T38" s="218" t="str">
        <f t="shared" si="11"/>
        <v/>
      </c>
      <c r="U38" s="220" t="str">
        <f>+IFERROR(IF(COUNT(L38,T38),ROUND(SUM(L38,T38)/SUM('Shareholding Pattern'!$L$57,'Shareholding Pattern'!$T$57)*100,2),""),"")</f>
        <v/>
      </c>
      <c r="V38" s="131"/>
      <c r="W38" s="185" t="str">
        <f t="shared" si="8"/>
        <v/>
      </c>
      <c r="X38" s="489"/>
      <c r="Y38" s="490"/>
      <c r="Z38" s="295"/>
      <c r="AR38" t="s">
        <v>203</v>
      </c>
      <c r="AX38" t="s">
        <v>345</v>
      </c>
      <c r="AZ38" t="s">
        <v>247</v>
      </c>
      <c r="BF38" t="s">
        <v>377</v>
      </c>
    </row>
    <row r="39" spans="5:58" ht="20.100000000000001" customHeight="1">
      <c r="E39" s="484" t="s">
        <v>57</v>
      </c>
      <c r="F39" s="484"/>
      <c r="G39" s="484"/>
      <c r="H39" s="64">
        <f t="shared" ref="H39:Z39" si="13">+IFERROR(IF(COUNT(H30:H38),ROUND(SUM(H30:H38),0),""),"")</f>
        <v>1</v>
      </c>
      <c r="I39" s="64">
        <f t="shared" si="13"/>
        <v>300</v>
      </c>
      <c r="J39" s="64" t="str">
        <f t="shared" si="13"/>
        <v/>
      </c>
      <c r="K39" s="64" t="str">
        <f t="shared" si="13"/>
        <v/>
      </c>
      <c r="L39" s="64">
        <f t="shared" si="9"/>
        <v>300</v>
      </c>
      <c r="M39" s="175">
        <f>+IFERROR(IF(COUNT(L39),ROUND(L39/'Shareholding Pattern'!$L$57*100,2),""),"")</f>
        <v>0</v>
      </c>
      <c r="N39" s="175">
        <f t="shared" si="13"/>
        <v>300</v>
      </c>
      <c r="O39" s="175" t="str">
        <f t="shared" si="13"/>
        <v/>
      </c>
      <c r="P39" s="64">
        <f t="shared" si="13"/>
        <v>300</v>
      </c>
      <c r="Q39" s="182">
        <f>+IFERROR(IF(COUNT(P39),ROUND(P39/'Shareholding Pattern'!$P$58*100,2),""),"")</f>
        <v>0</v>
      </c>
      <c r="R39" s="64" t="str">
        <f t="shared" si="13"/>
        <v/>
      </c>
      <c r="S39" s="64" t="str">
        <f t="shared" si="13"/>
        <v/>
      </c>
      <c r="T39" s="64" t="str">
        <f t="shared" si="13"/>
        <v/>
      </c>
      <c r="U39" s="160">
        <f>+IFERROR(IF(COUNT(L39,T39),ROUND(SUM(L39,T39)/SUM('Shareholding Pattern'!$L$57,'Shareholding Pattern'!$T$57)*100,2),""),"")</f>
        <v>0</v>
      </c>
      <c r="V39" s="64" t="str">
        <f t="shared" si="13"/>
        <v/>
      </c>
      <c r="W39" s="187" t="str">
        <f t="shared" si="8"/>
        <v/>
      </c>
      <c r="X39" s="489"/>
      <c r="Y39" s="490"/>
      <c r="Z39" s="64">
        <f t="shared" si="13"/>
        <v>300</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ref="P40" si="14">+IFERROR(IF(COUNT(N40:O40),ROUND(SUM(N40:O40),0),""),"")</f>
        <v/>
      </c>
      <c r="Q40" s="223" t="str">
        <f>+IFERROR(IF(COUNT(P40),ROUND(P40/'Shareholding Pattern'!$P$58*100,2),""),"")</f>
        <v/>
      </c>
      <c r="R40" s="295"/>
      <c r="S40" s="295"/>
      <c r="T40" s="360" t="str">
        <f t="shared" ref="T40" si="15">+IFERROR(IF(COUNT(R40:S40),ROUND(SUM(R40:S40),0),""),"")</f>
        <v/>
      </c>
      <c r="U40" s="224" t="str">
        <f>+IFERROR(IF(COUNT(L40,T40),ROUND(SUM(L40,T40)/SUM('Shareholding Pattern'!$L$57,'Shareholding Pattern'!$T$57)*100,2),""),"")</f>
        <v/>
      </c>
      <c r="V40" s="295"/>
      <c r="W40" s="352" t="str">
        <f t="shared" si="8"/>
        <v/>
      </c>
      <c r="X40" s="489"/>
      <c r="Y40" s="490"/>
      <c r="Z40" s="295"/>
      <c r="AR40" t="s">
        <v>205</v>
      </c>
      <c r="AX40" t="s">
        <v>226</v>
      </c>
      <c r="AZ40" t="s">
        <v>248</v>
      </c>
      <c r="BF40" t="s">
        <v>382</v>
      </c>
    </row>
    <row r="41" spans="5:58" ht="20.100000000000001" customHeight="1">
      <c r="E41" s="484" t="s">
        <v>62</v>
      </c>
      <c r="F41" s="484"/>
      <c r="G41" s="484"/>
      <c r="H41" s="53" t="str">
        <f>+IF(COUNT(H40),SUM(H40),"")</f>
        <v/>
      </c>
      <c r="I41" s="53" t="str">
        <f t="shared" ref="I41:V41" si="16">+IF(COUNT(I40),SUM(I40),"")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489"/>
      <c r="Y41" s="490"/>
      <c r="Z41" s="53" t="str">
        <f t="shared" ref="Z41" si="17">+IF(COUNT(Z40),SUM(Z40),"")</f>
        <v/>
      </c>
      <c r="AR41" t="s">
        <v>431</v>
      </c>
    </row>
    <row r="42" spans="5:58" ht="20.100000000000001" customHeight="1">
      <c r="E42" s="113" t="s">
        <v>63</v>
      </c>
      <c r="F42" s="247" t="s">
        <v>64</v>
      </c>
      <c r="G42" s="162"/>
      <c r="H42" s="357"/>
      <c r="I42" s="357"/>
      <c r="J42" s="357"/>
      <c r="K42" s="162"/>
      <c r="L42" s="162"/>
      <c r="M42" s="163"/>
      <c r="N42" s="164"/>
      <c r="O42" s="164"/>
      <c r="P42" s="357"/>
      <c r="Q42" s="163"/>
      <c r="R42" s="357"/>
      <c r="S42" s="357"/>
      <c r="T42" s="357"/>
      <c r="U42" s="162"/>
      <c r="V42" s="164"/>
      <c r="W42" s="165"/>
      <c r="X42" s="489"/>
      <c r="Y42" s="490"/>
      <c r="Z42" s="367"/>
    </row>
    <row r="43" spans="5:58" ht="51.75" customHeight="1">
      <c r="E43" s="148" t="s">
        <v>76</v>
      </c>
      <c r="F43" s="248" t="s">
        <v>65</v>
      </c>
      <c r="H43" s="295">
        <v>5858</v>
      </c>
      <c r="I43" s="295">
        <v>3777380</v>
      </c>
      <c r="J43" s="295"/>
      <c r="K43" s="295"/>
      <c r="L43" s="225">
        <f>+IFERROR(IF(COUNT(I43:K43),ROUND(SUM(I43:K43),0),""),"")</f>
        <v>3777380</v>
      </c>
      <c r="M43" s="226">
        <f>+IFERROR(IF(COUNT(L43),ROUND(L43/'Shareholding Pattern'!$L$57*100,2),""),"")</f>
        <v>24.44</v>
      </c>
      <c r="N43" s="295">
        <v>3777380</v>
      </c>
      <c r="O43" s="295"/>
      <c r="P43" s="225">
        <f t="shared" ref="P43" si="18">+IFERROR(IF(COUNT(N43:O43),ROUND(SUM(N43:O43),0),""),"")</f>
        <v>3777380</v>
      </c>
      <c r="Q43" s="179">
        <f>+IFERROR(IF(COUNT(P43),ROUND(P43/'Shareholding Pattern'!$P$58*100,2),""),"")</f>
        <v>24.44</v>
      </c>
      <c r="R43" s="295"/>
      <c r="S43" s="295"/>
      <c r="T43" s="225" t="str">
        <f>+IFERROR(IF(COUNT(R43:S43),ROUND(SUM(R43:S43),0),""),"")</f>
        <v/>
      </c>
      <c r="U43" s="228">
        <f>+IFERROR(IF(COUNT(L43,T43),ROUND(SUM(L43,T43)/SUM('Shareholding Pattern'!$L$57,'Shareholding Pattern'!$T$57)*100,2),""),"")</f>
        <v>24.44</v>
      </c>
      <c r="V43" s="295"/>
      <c r="W43" s="185" t="str">
        <f t="shared" ref="W43:W50" si="19">+IFERROR(IF(COUNT(V43),ROUND(SUM(V43)/SUM(L43)*100,2),""),0)</f>
        <v/>
      </c>
      <c r="X43" s="489"/>
      <c r="Y43" s="490"/>
      <c r="Z43" s="295">
        <v>3679570</v>
      </c>
      <c r="AR43" t="s">
        <v>206</v>
      </c>
    </row>
    <row r="44" spans="5:58" ht="43.5" customHeight="1">
      <c r="E44" s="148" t="s">
        <v>77</v>
      </c>
      <c r="F44" s="249" t="s">
        <v>66</v>
      </c>
      <c r="H44" s="295">
        <v>58</v>
      </c>
      <c r="I44" s="295">
        <v>3348872</v>
      </c>
      <c r="J44" s="295"/>
      <c r="K44" s="295"/>
      <c r="L44" s="225">
        <f t="shared" ref="L44:L50" si="20">+IFERROR(IF(COUNT(I44:K44),ROUND(SUM(I44:K44),0),""),"")</f>
        <v>3348872</v>
      </c>
      <c r="M44" s="226">
        <f>+IFERROR(IF(COUNT(L44),ROUND(L44/'Shareholding Pattern'!$L$57*100,2),""),"")</f>
        <v>21.67</v>
      </c>
      <c r="N44" s="295">
        <v>3348872</v>
      </c>
      <c r="O44" s="295"/>
      <c r="P44" s="225">
        <f t="shared" ref="P44:P48" si="21">+IFERROR(IF(COUNT(N44:O44),ROUND(SUM(N44:O44),0),""),"")</f>
        <v>3348872</v>
      </c>
      <c r="Q44" s="179">
        <f>+IFERROR(IF(COUNT(P44),ROUND(P44/'Shareholding Pattern'!$P$58*100,2),""),"")</f>
        <v>21.67</v>
      </c>
      <c r="R44" s="295"/>
      <c r="S44" s="295"/>
      <c r="T44" s="225" t="str">
        <f t="shared" ref="T44:T50" si="22">+IFERROR(IF(COUNT(R44:S44),ROUND(SUM(R44:S44),0),""),"")</f>
        <v/>
      </c>
      <c r="U44" s="228">
        <f>+IFERROR(IF(COUNT(L44,T44),ROUND(SUM(L44,T44)/SUM('Shareholding Pattern'!$L$57,'Shareholding Pattern'!$T$57)*100,2),""),"")</f>
        <v>21.67</v>
      </c>
      <c r="V44" s="295"/>
      <c r="W44" s="185" t="str">
        <f t="shared" si="19"/>
        <v/>
      </c>
      <c r="X44" s="489"/>
      <c r="Y44" s="490"/>
      <c r="Z44" s="295">
        <v>3348872</v>
      </c>
      <c r="AR44" t="s">
        <v>207</v>
      </c>
    </row>
    <row r="45" spans="5:58" ht="20.100000000000001"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489"/>
      <c r="Y45" s="490"/>
      <c r="Z45" s="295"/>
      <c r="AR45" t="s">
        <v>208</v>
      </c>
    </row>
    <row r="46" spans="5:58" ht="20.100000000000001"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489"/>
      <c r="Y46" s="490"/>
      <c r="Z46" s="295"/>
      <c r="AR46" t="s">
        <v>209</v>
      </c>
    </row>
    <row r="47" spans="5:58"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489"/>
      <c r="Y47" s="490"/>
      <c r="Z47" s="295"/>
      <c r="AR47" t="s">
        <v>210</v>
      </c>
    </row>
    <row r="48" spans="5:58" ht="20.100000000000001" customHeight="1">
      <c r="E48" s="166" t="s">
        <v>42</v>
      </c>
      <c r="F48" s="252" t="s">
        <v>33</v>
      </c>
      <c r="H48" s="295">
        <v>57</v>
      </c>
      <c r="I48" s="295">
        <v>3197582</v>
      </c>
      <c r="J48" s="295"/>
      <c r="K48" s="295"/>
      <c r="L48" s="229">
        <f t="shared" si="20"/>
        <v>3197582</v>
      </c>
      <c r="M48" s="230">
        <f>+IFERROR(IF(COUNT(L48),ROUND(L48/'Shareholding Pattern'!$L$57*100,2),""),"")</f>
        <v>20.69</v>
      </c>
      <c r="N48" s="295">
        <v>3197582</v>
      </c>
      <c r="O48" s="295"/>
      <c r="P48" s="229">
        <f t="shared" si="21"/>
        <v>3197582</v>
      </c>
      <c r="Q48" s="231">
        <f>+IFERROR(IF(COUNT(P48),ROUND(P48/'Shareholding Pattern'!$P$58*100,2),""),"")</f>
        <v>20.69</v>
      </c>
      <c r="R48" s="295"/>
      <c r="S48" s="295"/>
      <c r="T48" s="229" t="str">
        <f t="shared" si="22"/>
        <v/>
      </c>
      <c r="U48" s="232">
        <f>+IFERROR(IF(COUNT(L48,T48),ROUND(SUM(L48,T48)/SUM('Shareholding Pattern'!$L$57,'Shareholding Pattern'!$T$57)*100,2),""),"")</f>
        <v>20.69</v>
      </c>
      <c r="V48" s="295"/>
      <c r="W48" s="233" t="str">
        <f t="shared" si="19"/>
        <v/>
      </c>
      <c r="X48" s="489"/>
      <c r="Y48" s="490"/>
      <c r="Z48" s="295">
        <v>3197482</v>
      </c>
      <c r="AR48" t="s">
        <v>211</v>
      </c>
    </row>
    <row r="49" spans="5:44" ht="20.100000000000001" customHeight="1">
      <c r="E49" s="484" t="s">
        <v>70</v>
      </c>
      <c r="F49" s="484"/>
      <c r="G49" s="484"/>
      <c r="H49" s="193">
        <f>+IFERROR(IF(COUNT(H43:H48),ROUND(SUM(H43:H48),0),""),"")</f>
        <v>5973</v>
      </c>
      <c r="I49" s="193">
        <f t="shared" ref="I49:V49" si="23">+IFERROR(IF(COUNT(I43:I48),ROUND(SUM(I43:I48),0),""),"")</f>
        <v>10323834</v>
      </c>
      <c r="J49" s="193" t="str">
        <f t="shared" si="23"/>
        <v/>
      </c>
      <c r="K49" s="168" t="str">
        <f t="shared" si="23"/>
        <v/>
      </c>
      <c r="L49" s="192">
        <f t="shared" si="20"/>
        <v>10323834</v>
      </c>
      <c r="M49" s="176">
        <f>+IFERROR(IF(COUNT(L49),ROUND(L49/'Shareholding Pattern'!$L$57*100,2),""),"")</f>
        <v>66.790000000000006</v>
      </c>
      <c r="N49" s="169">
        <f t="shared" si="23"/>
        <v>10323834</v>
      </c>
      <c r="O49" s="169" t="str">
        <f t="shared" si="23"/>
        <v/>
      </c>
      <c r="P49" s="192">
        <f t="shared" ref="P49" si="24">+IFERROR(IF(COUNT(N49:O49),ROUND(SUM(N49:O49),0),""),"")</f>
        <v>10323834</v>
      </c>
      <c r="Q49" s="180">
        <f>+IFERROR(IF(COUNT(P49),ROUND(P49/'Shareholding Pattern'!$P$58*100,2),""),"")</f>
        <v>66.790000000000006</v>
      </c>
      <c r="R49" s="193" t="str">
        <f>+IFERROR(IF(COUNT(R43:R48),ROUND(SUM(R43:R48),0),""),"")</f>
        <v/>
      </c>
      <c r="S49" s="193" t="str">
        <f t="shared" si="23"/>
        <v/>
      </c>
      <c r="T49" s="192" t="str">
        <f t="shared" ref="T49" si="25">+IFERROR(IF(COUNT(R49:S49),ROUND(SUM(R49:S49),0),""),"")</f>
        <v/>
      </c>
      <c r="U49" s="170">
        <f>+IFERROR(IF(COUNT(L49,T49),ROUND(SUM(L49,T49)/SUM('Shareholding Pattern'!$L$57,'Shareholding Pattern'!$T$57)*100,2),""),"")</f>
        <v>66.790000000000006</v>
      </c>
      <c r="V49" s="169" t="str">
        <f t="shared" si="23"/>
        <v/>
      </c>
      <c r="W49" s="186" t="str">
        <f t="shared" si="19"/>
        <v/>
      </c>
      <c r="X49" s="489"/>
      <c r="Y49" s="490"/>
      <c r="Z49" s="193">
        <f t="shared" ref="Z49" si="26">+IFERROR(IF(COUNT(Z43:Z48),ROUND(SUM(Z43:Z48),0),""),"")</f>
        <v>10225924</v>
      </c>
      <c r="AR49" t="s">
        <v>212</v>
      </c>
    </row>
    <row r="50" spans="5:44" ht="20.100000000000001" customHeight="1">
      <c r="E50" s="483" t="s">
        <v>106</v>
      </c>
      <c r="F50" s="483"/>
      <c r="G50" s="483"/>
      <c r="H50" s="193">
        <f>+IFERROR(IF(COUNT(H39,H41,H49),ROUND(SUM(H39,H41,H49),0),""),"")</f>
        <v>5974</v>
      </c>
      <c r="I50" s="193">
        <f t="shared" ref="I50:V50" si="27">+IFERROR(IF(COUNT(I39,I41,I49),ROUND(SUM(I39,I41,I49),0),""),"")</f>
        <v>10324134</v>
      </c>
      <c r="J50" s="193" t="str">
        <f t="shared" si="27"/>
        <v/>
      </c>
      <c r="K50" s="193" t="str">
        <f t="shared" si="27"/>
        <v/>
      </c>
      <c r="L50" s="192">
        <f t="shared" si="20"/>
        <v>10324134</v>
      </c>
      <c r="M50" s="176">
        <f>+IFERROR(IF(COUNT(L50),ROUND(L50/'Shareholding Pattern'!$L$57*100,2),""),"")</f>
        <v>66.790000000000006</v>
      </c>
      <c r="N50" s="169">
        <f t="shared" si="27"/>
        <v>10324134</v>
      </c>
      <c r="O50" s="169" t="str">
        <f t="shared" si="27"/>
        <v/>
      </c>
      <c r="P50" s="193">
        <f t="shared" si="27"/>
        <v>10324134</v>
      </c>
      <c r="Q50" s="180">
        <f>+IFERROR(IF(COUNT(P50),ROUND(P50/'Shareholding Pattern'!$P$58*100,2),""),"")</f>
        <v>66.790000000000006</v>
      </c>
      <c r="R50" s="193" t="str">
        <f>+IFERROR(IF(COUNT(R39,R40,R49),ROUND(SUM(R39,R40,R49),0),""),"")</f>
        <v/>
      </c>
      <c r="S50" s="193" t="str">
        <f>+IFERROR(IF(COUNT(S39,S40,S49),ROUND(SUM(S39,S40,S49),0),""),"")</f>
        <v/>
      </c>
      <c r="T50" s="361" t="str">
        <f t="shared" si="22"/>
        <v/>
      </c>
      <c r="U50" s="170">
        <f>+IFERROR(IF(COUNT(L50,T50),ROUND(SUM(L50,T50)/SUM('Shareholding Pattern'!$L$57,'Shareholding Pattern'!$T$57)*100,2),""),"")</f>
        <v>66.790000000000006</v>
      </c>
      <c r="V50" s="169" t="str">
        <f t="shared" si="27"/>
        <v/>
      </c>
      <c r="W50" s="186" t="str">
        <f t="shared" si="19"/>
        <v/>
      </c>
      <c r="X50" s="491"/>
      <c r="Y50" s="492"/>
      <c r="Z50" s="193">
        <f t="shared" ref="Z50" si="28">+IFERROR(IF(COUNT(Z39,Z41,Z49),ROUND(SUM(Z39,Z41,Z49),0),""),"")</f>
        <v>10226224</v>
      </c>
      <c r="AR50" t="s">
        <v>213</v>
      </c>
    </row>
    <row r="51" spans="5:44"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44" ht="42" customHeight="1">
      <c r="E52" s="130"/>
      <c r="F52" s="246" t="s">
        <v>429</v>
      </c>
      <c r="M52"/>
      <c r="N52"/>
      <c r="O52"/>
      <c r="Q52"/>
      <c r="U52"/>
      <c r="V52"/>
      <c r="W52"/>
      <c r="X52"/>
      <c r="Y52"/>
      <c r="Z52" s="369"/>
    </row>
    <row r="53" spans="5:44" ht="34.5" customHeight="1">
      <c r="E53" s="117" t="s">
        <v>58</v>
      </c>
      <c r="F53" s="523" t="s">
        <v>59</v>
      </c>
      <c r="G53" s="524"/>
      <c r="H53" s="524"/>
      <c r="I53" s="524"/>
      <c r="J53" s="524"/>
      <c r="K53" s="524"/>
      <c r="L53" s="524"/>
      <c r="M53" s="524"/>
      <c r="N53" s="524"/>
      <c r="O53" s="524"/>
      <c r="P53" s="524"/>
      <c r="Q53" s="524"/>
      <c r="R53" s="524"/>
      <c r="S53" s="524"/>
      <c r="T53" s="524"/>
      <c r="U53" s="524"/>
      <c r="V53" s="524"/>
      <c r="W53" s="524"/>
      <c r="X53" s="524"/>
      <c r="Y53" s="524"/>
      <c r="Z53" s="525"/>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ref="W54:W58" si="29">+IFERROR(IF(COUNT(V54),ROUND(SUM(V54)/SUM(L54)*100,2),""),0)</f>
        <v/>
      </c>
      <c r="X54" s="504"/>
      <c r="Y54" s="505"/>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06"/>
      <c r="Y55" s="507"/>
      <c r="Z55" s="295"/>
      <c r="AR55" t="s">
        <v>215</v>
      </c>
    </row>
    <row r="56" spans="5:44" ht="31.5" customHeight="1">
      <c r="E56" s="485" t="s">
        <v>73</v>
      </c>
      <c r="F56" s="485"/>
      <c r="G56" s="485"/>
      <c r="H56" s="150" t="str">
        <f>IFERROR(IF(COUNT(H54:H55),ROUND(SUM(H54:H55),0),""),"")</f>
        <v/>
      </c>
      <c r="I56" s="150" t="str">
        <f t="shared" ref="I56:Z56" si="30">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06"/>
      <c r="Y56" s="507"/>
      <c r="Z56" s="150" t="str">
        <f t="shared" si="30"/>
        <v/>
      </c>
      <c r="AR56" t="s">
        <v>216</v>
      </c>
    </row>
    <row r="57" spans="5:44" ht="26.25" customHeight="1">
      <c r="E57" s="486" t="s">
        <v>74</v>
      </c>
      <c r="F57" s="486"/>
      <c r="G57" s="486"/>
      <c r="H57" s="150">
        <f t="shared" ref="H57:Z57" si="31">+IFERROR(IF(COUNT(H26,H50,H55),ROUND(SUM(H26,H50,H55),0),""),"")</f>
        <v>5975</v>
      </c>
      <c r="I57" s="150">
        <f t="shared" si="31"/>
        <v>15457106</v>
      </c>
      <c r="J57" s="150" t="str">
        <f t="shared" si="31"/>
        <v/>
      </c>
      <c r="K57" s="150" t="str">
        <f t="shared" si="31"/>
        <v/>
      </c>
      <c r="L57" s="150">
        <f t="shared" si="31"/>
        <v>15457106</v>
      </c>
      <c r="M57" s="178">
        <f>+IFERROR(IF(COUNT(L57),ROUND(L57/'Shareholding Pattern'!$L$57*100,2),""),0)</f>
        <v>100</v>
      </c>
      <c r="N57" s="154">
        <f t="shared" si="31"/>
        <v>15457106</v>
      </c>
      <c r="O57" s="154" t="str">
        <f t="shared" si="31"/>
        <v/>
      </c>
      <c r="P57" s="150">
        <f t="shared" si="31"/>
        <v>15457106</v>
      </c>
      <c r="Q57" s="179">
        <f>+IFERROR(IF(COUNT(P57),ROUND(P57/'Shareholding Pattern'!$P$58*100,2),""),0)</f>
        <v>100</v>
      </c>
      <c r="R57" s="150" t="str">
        <f t="shared" si="31"/>
        <v/>
      </c>
      <c r="S57" s="150" t="str">
        <f t="shared" si="31"/>
        <v/>
      </c>
      <c r="T57" s="150" t="str">
        <f t="shared" si="31"/>
        <v/>
      </c>
      <c r="U57" s="153">
        <f>+IFERROR(IF(COUNT(L57,T57),ROUND(SUM(L57,T57)/SUM('Shareholding Pattern'!$L$57,'Shareholding Pattern'!$T$57)*100,2),""),0)</f>
        <v>100</v>
      </c>
      <c r="V57" s="150" t="str">
        <f t="shared" si="31"/>
        <v/>
      </c>
      <c r="W57" s="185" t="str">
        <f t="shared" si="29"/>
        <v/>
      </c>
      <c r="X57" s="508"/>
      <c r="Y57" s="509"/>
      <c r="Z57" s="150">
        <f t="shared" si="31"/>
        <v>15359196</v>
      </c>
    </row>
    <row r="58" spans="5:44" ht="22.5" customHeight="1">
      <c r="E58" s="486" t="s">
        <v>75</v>
      </c>
      <c r="F58" s="486"/>
      <c r="G58" s="486"/>
      <c r="H58" s="150">
        <f t="shared" ref="H58:Z58" si="32">+IFERROR(IF(COUNT(H26,H50,H56),ROUND(SUM(H26,H50,H56),0),""),"")</f>
        <v>5975</v>
      </c>
      <c r="I58" s="150">
        <f t="shared" si="32"/>
        <v>15457106</v>
      </c>
      <c r="J58" s="150" t="str">
        <f t="shared" si="32"/>
        <v/>
      </c>
      <c r="K58" s="150" t="str">
        <f t="shared" si="32"/>
        <v/>
      </c>
      <c r="L58" s="150">
        <f t="shared" si="32"/>
        <v>15457106</v>
      </c>
      <c r="M58" s="291">
        <f>+IFERROR(IF(COUNT(L57),ROUND(L57/'Shareholding Pattern'!$L$57*100,2),""),"")</f>
        <v>100</v>
      </c>
      <c r="N58" s="154">
        <f t="shared" si="32"/>
        <v>15457106</v>
      </c>
      <c r="O58" s="154" t="str">
        <f t="shared" si="32"/>
        <v/>
      </c>
      <c r="P58" s="150">
        <f t="shared" si="32"/>
        <v>15457106</v>
      </c>
      <c r="Q58" s="179">
        <f>+IFERROR(IF(COUNT(P58),ROUND(P58/'Shareholding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+IFERROR(IF(COUNT(X58),ROUND(SUM(X58)/SUM(L58)*100,2),""),0)</f>
        <v/>
      </c>
      <c r="Z58" s="150">
        <f t="shared" si="32"/>
        <v>15359196</v>
      </c>
      <c r="AR58" t="s">
        <v>217</v>
      </c>
    </row>
    <row r="59" spans="5:44" ht="35.1" customHeight="1">
      <c r="E59" s="495" t="s">
        <v>183</v>
      </c>
      <c r="F59" s="496"/>
      <c r="G59" s="496"/>
      <c r="H59" s="496"/>
      <c r="I59" s="496"/>
      <c r="J59" s="496"/>
      <c r="K59" s="496"/>
      <c r="L59" s="496"/>
      <c r="M59" s="497"/>
      <c r="N59" s="493"/>
      <c r="O59" s="494"/>
      <c r="P59" s="362"/>
      <c r="Q59" s="263"/>
      <c r="R59" s="359"/>
      <c r="S59" s="359"/>
      <c r="T59" s="359"/>
      <c r="U59" s="263"/>
      <c r="V59" s="263"/>
      <c r="W59" s="263"/>
      <c r="X59" s="481"/>
      <c r="Y59" s="481"/>
      <c r="Z59" s="482"/>
    </row>
    <row r="60" spans="5:44" ht="35.1" customHeight="1">
      <c r="E60" s="495" t="s">
        <v>587</v>
      </c>
      <c r="F60" s="496"/>
      <c r="G60" s="496"/>
      <c r="H60" s="496"/>
      <c r="I60" s="496"/>
      <c r="J60" s="496"/>
      <c r="K60" s="496"/>
      <c r="L60" s="496"/>
      <c r="M60" s="497"/>
      <c r="N60" s="530"/>
      <c r="O60" s="494"/>
      <c r="P60" s="362"/>
      <c r="Q60" s="263"/>
      <c r="R60" s="359"/>
      <c r="S60" s="359"/>
      <c r="T60" s="359"/>
      <c r="U60" s="263"/>
      <c r="V60" s="263"/>
      <c r="W60" s="263"/>
      <c r="X60" s="481"/>
      <c r="Y60" s="481"/>
      <c r="Z60" s="482"/>
    </row>
    <row r="61" spans="5:44" ht="35.1" customHeight="1">
      <c r="E61" s="495" t="s">
        <v>588</v>
      </c>
      <c r="F61" s="496"/>
      <c r="G61" s="496"/>
      <c r="H61" s="496"/>
      <c r="I61" s="496"/>
      <c r="J61" s="496"/>
      <c r="K61" s="496"/>
      <c r="L61" s="496"/>
      <c r="M61" s="497"/>
      <c r="N61" s="530"/>
      <c r="O61" s="494"/>
      <c r="P61" s="362"/>
      <c r="Q61" s="263"/>
      <c r="R61" s="359"/>
      <c r="S61" s="359"/>
      <c r="T61" s="359"/>
      <c r="U61" s="263"/>
      <c r="V61" s="263"/>
      <c r="W61" s="263"/>
      <c r="X61" s="481"/>
      <c r="Y61" s="481"/>
      <c r="Z61" s="482"/>
    </row>
    <row r="62" spans="5:44" ht="35.1" customHeight="1">
      <c r="E62" s="495" t="s">
        <v>589</v>
      </c>
      <c r="F62" s="496"/>
      <c r="G62" s="496"/>
      <c r="H62" s="496"/>
      <c r="I62" s="496"/>
      <c r="J62" s="496"/>
      <c r="K62" s="496"/>
      <c r="L62" s="496"/>
      <c r="M62" s="497"/>
      <c r="N62" s="493"/>
      <c r="O62" s="494"/>
      <c r="P62" s="362"/>
      <c r="Q62" s="263"/>
      <c r="R62" s="359"/>
      <c r="S62" s="359"/>
      <c r="T62" s="359"/>
      <c r="U62" s="263"/>
      <c r="V62" s="263"/>
      <c r="W62" s="263"/>
      <c r="X62" s="481"/>
      <c r="Y62" s="481"/>
      <c r="Z62" s="482"/>
    </row>
    <row r="63" spans="5:44"/>
  </sheetData>
  <sheetProtection password="F884"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16"/>
  <sheetViews>
    <sheetView showGridLines="0" topLeftCell="D7" zoomScale="85" zoomScaleNormal="85" workbookViewId="0">
      <selection activeCell="F16" sqref="F16"/>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8" t="s">
        <v>137</v>
      </c>
      <c r="F9" s="478" t="s">
        <v>136</v>
      </c>
      <c r="G9" s="533" t="s">
        <v>1</v>
      </c>
      <c r="H9" s="533" t="s">
        <v>3</v>
      </c>
      <c r="I9" s="533" t="s">
        <v>4</v>
      </c>
      <c r="J9" s="533" t="s">
        <v>5</v>
      </c>
      <c r="K9" s="533" t="s">
        <v>6</v>
      </c>
      <c r="L9" s="533" t="s">
        <v>7</v>
      </c>
      <c r="M9" s="534" t="s">
        <v>8</v>
      </c>
      <c r="N9" s="535"/>
      <c r="O9" s="535"/>
      <c r="P9" s="536"/>
      <c r="Q9" s="533" t="s">
        <v>9</v>
      </c>
      <c r="R9" s="533" t="s">
        <v>505</v>
      </c>
      <c r="S9" s="533" t="s">
        <v>134</v>
      </c>
      <c r="T9" s="478" t="s">
        <v>143</v>
      </c>
      <c r="U9" s="510" t="s">
        <v>12</v>
      </c>
      <c r="V9" s="511"/>
      <c r="W9" s="510" t="s">
        <v>13</v>
      </c>
      <c r="X9" s="511"/>
      <c r="Y9" s="533" t="s">
        <v>14</v>
      </c>
      <c r="Z9" s="466" t="s">
        <v>499</v>
      </c>
      <c r="AA9" s="533" t="s">
        <v>517</v>
      </c>
    </row>
    <row r="10" spans="5:45" ht="31.5" customHeight="1">
      <c r="E10" s="531"/>
      <c r="F10" s="528"/>
      <c r="G10" s="531"/>
      <c r="H10" s="531"/>
      <c r="I10" s="531"/>
      <c r="J10" s="531"/>
      <c r="K10" s="531"/>
      <c r="L10" s="531"/>
      <c r="M10" s="470" t="s">
        <v>135</v>
      </c>
      <c r="N10" s="518"/>
      <c r="O10" s="519"/>
      <c r="P10" s="533" t="s">
        <v>16</v>
      </c>
      <c r="Q10" s="531"/>
      <c r="R10" s="531"/>
      <c r="S10" s="531"/>
      <c r="T10" s="531"/>
      <c r="U10" s="514"/>
      <c r="V10" s="515"/>
      <c r="W10" s="514"/>
      <c r="X10" s="515"/>
      <c r="Y10" s="531"/>
      <c r="Z10" s="516"/>
      <c r="AA10" s="531"/>
    </row>
    <row r="11" spans="5:45" ht="78.75" customHeight="1">
      <c r="E11" s="532"/>
      <c r="F11" s="529"/>
      <c r="G11" s="532"/>
      <c r="H11" s="532"/>
      <c r="I11" s="532"/>
      <c r="J11" s="532"/>
      <c r="K11" s="532"/>
      <c r="L11" s="532"/>
      <c r="M11" s="33" t="s">
        <v>141</v>
      </c>
      <c r="N11" s="33" t="s">
        <v>18</v>
      </c>
      <c r="O11" s="32" t="s">
        <v>19</v>
      </c>
      <c r="P11" s="532"/>
      <c r="Q11" s="532"/>
      <c r="R11" s="532"/>
      <c r="S11" s="532"/>
      <c r="T11" s="532"/>
      <c r="U11" s="32" t="s">
        <v>20</v>
      </c>
      <c r="V11" s="32" t="s">
        <v>21</v>
      </c>
      <c r="W11" s="32" t="s">
        <v>20</v>
      </c>
      <c r="X11" s="32" t="s">
        <v>21</v>
      </c>
      <c r="Y11" s="532"/>
      <c r="Z11" s="516"/>
      <c r="AA11" s="532"/>
    </row>
    <row r="12" spans="5:45" ht="16.5" customHeight="1">
      <c r="E12" s="9" t="s">
        <v>79</v>
      </c>
      <c r="F12" s="376"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IF(COUNT(H15:$Y$15000)=0,"",SUM(AC1:AC65532))</f>
        <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16.5" hidden="1" customHeight="1">
      <c r="E15" s="195"/>
      <c r="F15" s="199"/>
      <c r="G15" s="199"/>
      <c r="H15" s="199"/>
      <c r="I15" s="199"/>
      <c r="J15" s="199"/>
      <c r="K15" s="199"/>
      <c r="L15" s="199"/>
      <c r="M15" s="199"/>
      <c r="N15" s="199"/>
      <c r="O15" s="199"/>
      <c r="P15" s="199"/>
      <c r="Q15" s="199"/>
      <c r="R15" s="199"/>
      <c r="S15" s="199"/>
      <c r="T15" s="199"/>
      <c r="U15" s="199"/>
      <c r="V15" s="199"/>
      <c r="W15" s="199"/>
      <c r="X15" s="199"/>
      <c r="Y15" s="200"/>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xr:uid="{00000000-0002-0000-0600-000000000000}">
      <formula1>K13</formula1>
    </dataValidation>
    <dataValidation type="whole" operator="lessThanOrEqual" allowBlank="1" showInputMessage="1" showErrorMessage="1" sqref="U13" xr:uid="{00000000-0002-0000-0600-000001000000}">
      <formula1>H13</formula1>
    </dataValidation>
    <dataValidation type="whole" operator="lessThanOrEqual" allowBlank="1" showInputMessage="1" showErrorMessage="1" sqref="W13" xr:uid="{00000000-0002-0000-0600-000002000000}">
      <formula1>H13</formula1>
    </dataValidation>
    <dataValidation type="whole" operator="greaterThanOrEqual" allowBlank="1" showInputMessage="1" showErrorMessage="1" sqref="Q13:R13 H13:J13 M13:N13" xr:uid="{00000000-0002-0000-0600-000003000000}">
      <formula1>0</formula1>
    </dataValidation>
    <dataValidation type="textLength" operator="equal" allowBlank="1" showInputMessage="1" showErrorMessage="1" prompt="[A-Z][A-Z][A-Z][A-Z][A-Z][0-9][0-9][0-9][0-9][A-Z]_x000a__x000a_In absence of PAN write : ZZZZZ9999Z" sqref="G13" xr:uid="{00000000-0002-0000-0600-000004000000}">
      <formula1>10</formula1>
    </dataValidation>
    <dataValidation type="list" allowBlank="1" showInputMessage="1" showErrorMessage="1" sqref="AA13" xr:uid="{00000000-0002-0000-0600-000005000000}">
      <formula1>$AR$2:$AS$2</formula1>
    </dataValidation>
  </dataValidations>
  <hyperlinks>
    <hyperlink ref="G16" location="'Shareholding Pattern'!F14" display="Total" xr:uid="{00000000-0004-0000-0600-000000000000}"/>
    <hyperlink ref="F16" location="'Shareholding Pattern'!F14" display="Total" xr:uid="{00000000-0004-0000-0600-000001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F7" workbookViewId="0">
      <selection activeCell="M15" sqref="M15"/>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0" t="s">
        <v>663</v>
      </c>
    </row>
    <row r="4" spans="1:27" ht="15.75" hidden="1" customHeight="1">
      <c r="AA4" s="380" t="s">
        <v>664</v>
      </c>
    </row>
    <row r="5" spans="1:27" ht="13.5" hidden="1" customHeight="1">
      <c r="AA5" s="380" t="s">
        <v>665</v>
      </c>
    </row>
    <row r="6" spans="1:27" ht="17.25" hidden="1" customHeight="1">
      <c r="AA6" s="380" t="s">
        <v>666</v>
      </c>
    </row>
    <row r="7" spans="1:27">
      <c r="F7" s="542"/>
      <c r="G7" s="542"/>
      <c r="H7" s="542"/>
      <c r="I7" s="384"/>
      <c r="AA7" s="380" t="s">
        <v>667</v>
      </c>
    </row>
    <row r="8" spans="1:27">
      <c r="F8" s="543"/>
      <c r="G8" s="543"/>
      <c r="H8" s="543"/>
      <c r="I8" s="386"/>
      <c r="AA8" s="380" t="s">
        <v>668</v>
      </c>
    </row>
    <row r="9" spans="1:27" ht="60" customHeight="1">
      <c r="A9" s="7"/>
      <c r="E9" s="478" t="s">
        <v>132</v>
      </c>
      <c r="F9" s="470" t="s">
        <v>650</v>
      </c>
      <c r="G9" s="539"/>
      <c r="H9" s="539"/>
      <c r="I9" s="539"/>
      <c r="J9" s="539"/>
      <c r="K9" s="471"/>
      <c r="L9" s="470" t="s">
        <v>655</v>
      </c>
      <c r="M9" s="539"/>
      <c r="N9" s="539"/>
      <c r="O9" s="539"/>
      <c r="P9" s="471"/>
      <c r="Q9" s="541" t="s">
        <v>656</v>
      </c>
      <c r="R9" s="541"/>
      <c r="S9" s="541"/>
      <c r="T9" s="541"/>
      <c r="U9" s="541"/>
      <c r="V9" s="466" t="s">
        <v>688</v>
      </c>
      <c r="AA9" s="380" t="s">
        <v>669</v>
      </c>
    </row>
    <row r="10" spans="1:27" ht="14.25" customHeight="1">
      <c r="A10" s="7"/>
      <c r="E10" s="531"/>
      <c r="F10" s="466" t="s">
        <v>651</v>
      </c>
      <c r="G10" s="466" t="s">
        <v>652</v>
      </c>
      <c r="H10" s="540" t="s">
        <v>653</v>
      </c>
      <c r="I10" s="383"/>
      <c r="J10" s="466" t="s">
        <v>654</v>
      </c>
      <c r="K10" s="537" t="s">
        <v>674</v>
      </c>
      <c r="L10" s="466" t="s">
        <v>651</v>
      </c>
      <c r="M10" s="466" t="s">
        <v>652</v>
      </c>
      <c r="N10" s="540" t="s">
        <v>653</v>
      </c>
      <c r="O10" s="466" t="s">
        <v>654</v>
      </c>
      <c r="P10" s="537" t="s">
        <v>674</v>
      </c>
      <c r="Q10" s="466" t="s">
        <v>657</v>
      </c>
      <c r="R10" s="466"/>
      <c r="S10" s="466"/>
      <c r="T10" s="466"/>
      <c r="U10" s="466"/>
      <c r="V10" s="466"/>
      <c r="AA10" s="380" t="s">
        <v>670</v>
      </c>
    </row>
    <row r="11" spans="1:27" ht="47.25" customHeight="1">
      <c r="A11" s="7"/>
      <c r="E11" s="532"/>
      <c r="F11" s="466"/>
      <c r="G11" s="466"/>
      <c r="H11" s="540"/>
      <c r="I11" s="383"/>
      <c r="J11" s="466"/>
      <c r="K11" s="538"/>
      <c r="L11" s="466"/>
      <c r="M11" s="466"/>
      <c r="N11" s="540"/>
      <c r="O11" s="466"/>
      <c r="P11" s="538"/>
      <c r="Q11" s="375" t="s">
        <v>658</v>
      </c>
      <c r="R11" s="375" t="s">
        <v>659</v>
      </c>
      <c r="S11" s="388" t="s">
        <v>690</v>
      </c>
      <c r="T11" s="375" t="s">
        <v>660</v>
      </c>
      <c r="U11" s="375" t="s">
        <v>691</v>
      </c>
      <c r="V11" s="466"/>
      <c r="AA11" s="380" t="s">
        <v>671</v>
      </c>
    </row>
    <row r="12" spans="1:27">
      <c r="E12" s="378"/>
      <c r="F12" s="545" t="s">
        <v>672</v>
      </c>
      <c r="G12" s="545"/>
      <c r="H12" s="377"/>
      <c r="I12" s="377"/>
      <c r="J12" s="377"/>
      <c r="K12" s="377"/>
      <c r="L12" s="377"/>
      <c r="M12" s="377"/>
      <c r="N12" s="377"/>
      <c r="O12" s="377"/>
      <c r="P12" s="377"/>
      <c r="Q12" s="377"/>
      <c r="R12" s="377"/>
      <c r="S12" s="377"/>
      <c r="T12" s="377"/>
      <c r="U12" s="377"/>
      <c r="V12" s="379"/>
    </row>
    <row r="13" spans="1:27" ht="21" hidden="1" customHeight="1">
      <c r="E13" s="54"/>
      <c r="F13" s="260"/>
      <c r="G13" s="260"/>
      <c r="H13" s="260"/>
      <c r="I13" s="387"/>
      <c r="J13" s="381"/>
      <c r="K13" s="260"/>
      <c r="L13" s="260"/>
      <c r="M13" s="260"/>
      <c r="N13" s="260"/>
      <c r="O13" s="382"/>
      <c r="P13" s="260"/>
      <c r="Q13" s="100"/>
      <c r="R13" s="100"/>
      <c r="S13" s="100"/>
      <c r="T13" s="75"/>
      <c r="U13" s="75"/>
      <c r="V13" s="389"/>
    </row>
    <row r="14" spans="1:27" ht="24.75" customHeight="1">
      <c r="E14" s="45"/>
      <c r="F14" s="544"/>
      <c r="G14" s="544"/>
      <c r="H14" s="544"/>
      <c r="I14" s="385"/>
      <c r="J14" s="55"/>
      <c r="K14" s="55"/>
      <c r="L14" s="55"/>
      <c r="M14" s="55"/>
      <c r="N14" s="55"/>
      <c r="O14" s="55"/>
      <c r="P14" s="55"/>
      <c r="Q14" s="55"/>
      <c r="R14" s="55"/>
      <c r="S14" s="55"/>
      <c r="T14" s="55"/>
      <c r="U14" s="55"/>
      <c r="V14" s="197"/>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3" t="s">
        <v>137</v>
      </c>
      <c r="F9" s="516" t="s">
        <v>136</v>
      </c>
      <c r="G9" s="516" t="s">
        <v>1</v>
      </c>
      <c r="H9" s="516" t="s">
        <v>3</v>
      </c>
      <c r="I9" s="516" t="s">
        <v>4</v>
      </c>
      <c r="J9" s="516" t="s">
        <v>5</v>
      </c>
      <c r="K9" s="516" t="s">
        <v>6</v>
      </c>
      <c r="L9" s="516" t="s">
        <v>7</v>
      </c>
      <c r="M9" s="516" t="s">
        <v>8</v>
      </c>
      <c r="N9" s="516"/>
      <c r="O9" s="516"/>
      <c r="P9" s="516"/>
      <c r="Q9" s="516" t="s">
        <v>9</v>
      </c>
      <c r="R9" s="533" t="s">
        <v>505</v>
      </c>
      <c r="S9" s="478" t="s">
        <v>142</v>
      </c>
      <c r="T9" s="516" t="s">
        <v>107</v>
      </c>
      <c r="U9" s="516" t="s">
        <v>12</v>
      </c>
      <c r="V9" s="516"/>
      <c r="W9" s="516" t="s">
        <v>13</v>
      </c>
      <c r="X9" s="516"/>
      <c r="Y9" s="516" t="s">
        <v>14</v>
      </c>
      <c r="Z9" s="466" t="s">
        <v>499</v>
      </c>
      <c r="AA9" s="533" t="s">
        <v>517</v>
      </c>
    </row>
    <row r="10" spans="5:45" ht="31.5" customHeight="1">
      <c r="E10" s="531"/>
      <c r="F10" s="516"/>
      <c r="G10" s="516"/>
      <c r="H10" s="516"/>
      <c r="I10" s="516"/>
      <c r="J10" s="516"/>
      <c r="K10" s="516"/>
      <c r="L10" s="516"/>
      <c r="M10" s="516" t="s">
        <v>15</v>
      </c>
      <c r="N10" s="516"/>
      <c r="O10" s="516"/>
      <c r="P10" s="516" t="s">
        <v>16</v>
      </c>
      <c r="Q10" s="516"/>
      <c r="R10" s="531"/>
      <c r="S10" s="531"/>
      <c r="T10" s="516"/>
      <c r="U10" s="516"/>
      <c r="V10" s="516"/>
      <c r="W10" s="516"/>
      <c r="X10" s="516"/>
      <c r="Y10" s="516"/>
      <c r="Z10" s="516"/>
      <c r="AA10" s="531"/>
    </row>
    <row r="11" spans="5:45" ht="78.75" customHeight="1">
      <c r="E11" s="532"/>
      <c r="F11" s="516"/>
      <c r="G11" s="516"/>
      <c r="H11" s="516"/>
      <c r="I11" s="516"/>
      <c r="J11" s="516"/>
      <c r="K11" s="516"/>
      <c r="L11" s="516"/>
      <c r="M11" s="32" t="s">
        <v>17</v>
      </c>
      <c r="N11" s="32" t="s">
        <v>18</v>
      </c>
      <c r="O11" s="32" t="s">
        <v>19</v>
      </c>
      <c r="P11" s="516"/>
      <c r="Q11" s="516"/>
      <c r="R11" s="532"/>
      <c r="S11" s="532"/>
      <c r="T11" s="516"/>
      <c r="U11" s="32" t="s">
        <v>20</v>
      </c>
      <c r="V11" s="41" t="s">
        <v>21</v>
      </c>
      <c r="W11" s="32" t="s">
        <v>20</v>
      </c>
      <c r="X11" s="32" t="s">
        <v>21</v>
      </c>
      <c r="Y11" s="516"/>
      <c r="Z11" s="516"/>
      <c r="AA11" s="532"/>
    </row>
    <row r="12" spans="5:45" s="299" customFormat="1" ht="19.5" customHeight="1">
      <c r="E12" s="9" t="s">
        <v>80</v>
      </c>
      <c r="F12" s="546" t="s">
        <v>29</v>
      </c>
      <c r="G12" s="547"/>
      <c r="H12" s="300"/>
      <c r="I12" s="300"/>
      <c r="J12" s="300"/>
      <c r="K12" s="300"/>
      <c r="L12" s="300"/>
      <c r="M12" s="300"/>
      <c r="N12" s="300"/>
      <c r="O12" s="300"/>
      <c r="P12" s="300"/>
      <c r="Q12" s="300"/>
      <c r="R12" s="300"/>
      <c r="S12" s="300"/>
      <c r="T12" s="300"/>
      <c r="U12" s="300"/>
      <c r="V12" s="300"/>
      <c r="W12" s="300"/>
      <c r="X12" s="300"/>
      <c r="Y12" s="300"/>
      <c r="Z12" s="300"/>
      <c r="AA12" s="301"/>
    </row>
    <row r="13" spans="5:45" s="306" customFormat="1" ht="18" hidden="1" customHeight="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45"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45" ht="24.95" hidden="1" customHeight="1">
      <c r="E15" s="14"/>
      <c r="F15" s="15"/>
      <c r="G15" s="15"/>
      <c r="H15" s="15"/>
      <c r="I15" s="196"/>
      <c r="J15" s="196"/>
      <c r="K15" s="196"/>
      <c r="L15" s="15"/>
      <c r="M15" s="15"/>
      <c r="N15" s="15"/>
      <c r="O15" s="15"/>
      <c r="P15" s="15"/>
      <c r="Q15" s="15"/>
      <c r="R15" s="15"/>
      <c r="S15" s="15"/>
      <c r="T15" s="15"/>
      <c r="U15" s="15"/>
      <c r="V15" s="15"/>
      <c r="W15" s="15"/>
      <c r="X15" s="15"/>
      <c r="Y15" s="197"/>
    </row>
    <row r="16" spans="5:45" ht="20.1000000000000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cp:lastModifiedBy>
  <cp:lastPrinted>2016-09-08T06:44:45Z</cp:lastPrinted>
  <dcterms:created xsi:type="dcterms:W3CDTF">2015-12-16T12:56:50Z</dcterms:created>
  <dcterms:modified xsi:type="dcterms:W3CDTF">2021-09-09T12:38:28Z</dcterms:modified>
</cp:coreProperties>
</file>